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6" i="1" l="1"/>
  <c r="K66" i="1" s="1"/>
  <c r="K63" i="1"/>
  <c r="K58" i="1"/>
  <c r="K56" i="1"/>
  <c r="K54" i="1"/>
  <c r="K53" i="1" s="1"/>
  <c r="J53" i="1"/>
  <c r="K52" i="1"/>
  <c r="K51" i="1" s="1"/>
  <c r="J51" i="1"/>
  <c r="L48" i="1"/>
  <c r="L46" i="1"/>
  <c r="L45" i="1"/>
  <c r="J44" i="1"/>
  <c r="K44" i="1" s="1"/>
  <c r="K41" i="1"/>
  <c r="K38" i="1" s="1"/>
  <c r="J38" i="1"/>
  <c r="J33" i="1"/>
  <c r="K29" i="1"/>
  <c r="K27" i="1" s="1"/>
  <c r="J27" i="1"/>
  <c r="L22" i="1"/>
  <c r="I21" i="1"/>
  <c r="E21" i="1"/>
  <c r="I14" i="1"/>
  <c r="I22" i="1" s="1"/>
  <c r="E11" i="1"/>
  <c r="E12" i="1" s="1"/>
  <c r="G22" i="1" s="1"/>
  <c r="L9" i="1"/>
  <c r="I9" i="1"/>
  <c r="I23" i="1" l="1"/>
  <c r="J57" i="1"/>
  <c r="J67" i="1" s="1"/>
  <c r="K57" i="1"/>
  <c r="K67" i="1"/>
  <c r="E15" i="1" s="1"/>
  <c r="J22" i="1" s="1"/>
  <c r="K22" i="1" s="1"/>
  <c r="M9" i="1"/>
  <c r="L67" i="1"/>
  <c r="H22" i="1"/>
  <c r="E14" i="1"/>
  <c r="E16" i="1" l="1"/>
</calcChain>
</file>

<file path=xl/sharedStrings.xml><?xml version="1.0" encoding="utf-8"?>
<sst xmlns="http://schemas.openxmlformats.org/spreadsheetml/2006/main" count="163" uniqueCount="107">
  <si>
    <t>Budżet RRG24 na rok szkolny 2011/2012 - informacja przygotowana na podstawie księgowań Pani Grażyny Jarzyny</t>
  </si>
  <si>
    <t>stan na</t>
  </si>
  <si>
    <t>Rozliczenie roku 2010/2011</t>
  </si>
  <si>
    <t>(SP)</t>
  </si>
  <si>
    <t>Stan Początkowy</t>
  </si>
  <si>
    <t>01-09-2011</t>
  </si>
  <si>
    <t>SP</t>
  </si>
  <si>
    <t>WYDATKI</t>
  </si>
  <si>
    <t>WPŁYWY</t>
  </si>
  <si>
    <t>wpłaty na RR</t>
  </si>
  <si>
    <t>imprezy, wycieczki</t>
  </si>
  <si>
    <t>prowizja ubezp.</t>
  </si>
  <si>
    <t>usł bankowe</t>
  </si>
  <si>
    <t>prowizja od ubez.</t>
  </si>
  <si>
    <t>31-08-2012</t>
  </si>
  <si>
    <t>odsetki bank.</t>
  </si>
  <si>
    <t>tort,um zlec. Opł poczt</t>
  </si>
  <si>
    <t>odsetki bankowe</t>
  </si>
  <si>
    <t>w.c. progr niem-pol</t>
  </si>
  <si>
    <t>zwrot z progr pol-niem</t>
  </si>
  <si>
    <t>SK</t>
  </si>
  <si>
    <t>kiermasz ozdób XII 2011</t>
  </si>
  <si>
    <t>na +</t>
  </si>
  <si>
    <t>na -</t>
  </si>
  <si>
    <t>kiermasz wielkanocny III 2012</t>
  </si>
  <si>
    <t>wpłaty od klas III na medale</t>
  </si>
  <si>
    <t>razem</t>
  </si>
  <si>
    <t>stan</t>
  </si>
  <si>
    <t>końcowy - rezerwa na 31.06</t>
  </si>
  <si>
    <t>Rozliczenie roku 2011/2012</t>
  </si>
  <si>
    <t>Środki do wydatkowania ogółem</t>
  </si>
  <si>
    <t>WYDATKI już wykonane</t>
  </si>
  <si>
    <t>WPŁYWY I WYDATKI - zestawienie G.Jarzyna</t>
  </si>
  <si>
    <t>6-09-2012</t>
  </si>
  <si>
    <t>imprezy, kółka tort</t>
  </si>
  <si>
    <t>REZERWY planowane na początku roku 2011/2012</t>
  </si>
  <si>
    <t>wycieczki/pomoc materialną/nagrody na koniec roku</t>
  </si>
  <si>
    <t>papier xero, myszka</t>
  </si>
  <si>
    <t>koszty inne</t>
  </si>
  <si>
    <t>podanie P. Wicedyr. nagrody na koniec roku</t>
  </si>
  <si>
    <t>wynagr księg/sekret</t>
  </si>
  <si>
    <t>Na spotkaniu 27/03/12 Pan dyrektor zawnioskował żeby RR wyasygnowała 700zł na nagrody w konkursach, które mają być przygotowane na dzień dziecka i tydzień sportu</t>
  </si>
  <si>
    <t>podobnie tradycją już jest, że uczniowie na uroczystym pożegnaniu klas III otrzymują świadectwo wraz z kompletem dyplomów za olimpiady itp. w ozdobnych teczkach, których koszt szacuje się na 400zł</t>
  </si>
  <si>
    <t>Stan Końcowy</t>
  </si>
  <si>
    <t>oraz wpływy z kiermaszu wielkanocnego zarezerw. dla Samorządu Uczniowskiego</t>
  </si>
  <si>
    <t>decyzja RR</t>
  </si>
  <si>
    <t>kwota</t>
  </si>
  <si>
    <t>plan</t>
  </si>
  <si>
    <t>wykon.</t>
  </si>
  <si>
    <t>Rada Osiedla / UM Lublin</t>
  </si>
  <si>
    <t>Lp.</t>
  </si>
  <si>
    <t>X 2011</t>
  </si>
  <si>
    <t>f5</t>
  </si>
  <si>
    <t>podanie Pani Sławek - zakup głośników i myszki do komputerów</t>
  </si>
  <si>
    <t>zatw.</t>
  </si>
  <si>
    <t>f1</t>
  </si>
  <si>
    <t>podanie Pań Kierepko/Niedźwiadek konkurs ortograficzny</t>
  </si>
  <si>
    <t>f3</t>
  </si>
  <si>
    <t>Dzień Naucz. Ciasta, ciastka, kawy herbata</t>
  </si>
  <si>
    <t>zatw./wyd.</t>
  </si>
  <si>
    <t>naczynia jednorazowe</t>
  </si>
  <si>
    <t>f7</t>
  </si>
  <si>
    <t>papier xero do sekretariatu</t>
  </si>
  <si>
    <t>XI 2011</t>
  </si>
  <si>
    <t>1755,30</t>
  </si>
  <si>
    <t>podanie Pani Wicedyrektor nagrody na koniec ubiegłego roku</t>
  </si>
  <si>
    <t>podanie Pani Migdał projekt inscenizacji II części Dziadów dla kl. IIId</t>
  </si>
  <si>
    <t>podanie Pani Lenarczyk ogólnopolski konkurs j. niemieckiego</t>
  </si>
  <si>
    <t>podanie nauczycieli wf o zakup piłek rakietek szarf</t>
  </si>
  <si>
    <t>szkoła</t>
  </si>
  <si>
    <t>XII 2011</t>
  </si>
  <si>
    <t>podanie Pani Wicedyrektor pomoc dydaktyczna projektor</t>
  </si>
  <si>
    <t>podanie Pani Gabryszewska - fizyka pomoce dydaktyczne: zasilacz,statyw, opiłki żelaza, detektor UV</t>
  </si>
  <si>
    <t>bibliotega G24 nagrody w konkursach 500zł</t>
  </si>
  <si>
    <t xml:space="preserve">zatw. </t>
  </si>
  <si>
    <t>bibliotega G24książki do księgozbioru 2000zł</t>
  </si>
  <si>
    <t>samorząd uczniowski G24 nagroda za zbiórkę kocy i karmy dla schroniska 18zł*28</t>
  </si>
  <si>
    <t>odrzucono</t>
  </si>
  <si>
    <t>(504zł)</t>
  </si>
  <si>
    <t>I 2012</t>
  </si>
  <si>
    <t>podanie Pani Rydzoń - chemia pomoce dydaktyczne:kolby, łyżeczki zlewki, wanienka do zbier. Gazów, filmowa biblioteka naucz.</t>
  </si>
  <si>
    <t>podanie Pani Wąsik - historia pomoce dydaktyczne: mapy, plansze edukacyjne, album malarstwa</t>
  </si>
  <si>
    <t>podanie polonistów - język polski pomoce dydaktyczne: słowniki 6szt, magnetofon z CD</t>
  </si>
  <si>
    <t xml:space="preserve">podanie Pani Furtak - geografia pomoce dydaktyczne mapy Lublina 15szt po 6zł </t>
  </si>
  <si>
    <t>bal gimnazjalistów - podanie o dofin DJ'a</t>
  </si>
  <si>
    <t>II 2012</t>
  </si>
  <si>
    <t>III 2012</t>
  </si>
  <si>
    <t>IV 2012</t>
  </si>
  <si>
    <t>podanie Pań Mecner/Niedźwiadek akademia 3-majowa</t>
  </si>
  <si>
    <t>dofinansowanie za II'2012 j. hiszpańskiego</t>
  </si>
  <si>
    <t>V 2012 faktura za medale</t>
  </si>
  <si>
    <t>VI 2012</t>
  </si>
  <si>
    <t xml:space="preserve">f1 </t>
  </si>
  <si>
    <t>podanie Pani Wicedyrektor nagrody na koniec roku puchary sportowe, najw. frekwencja klasy, 100% frekwencja uczniów</t>
  </si>
  <si>
    <t>wynagr z um. zlec., ZUS, podatek, koszty admin. (papier ksero, opł pocztowe)</t>
  </si>
  <si>
    <t>Podanie Pani Lenarczyk wsparcie w zakr. Wyżywienia dla grupy z Niemiec</t>
  </si>
  <si>
    <t>700zł na konkursy na tydzień sportu</t>
  </si>
  <si>
    <t>400zł na teczki na świadectwa i dyplomy dla III klas</t>
  </si>
  <si>
    <t>nagrody na koniec roku/wycieczki/pomoc materialna</t>
  </si>
  <si>
    <t>dofinansowanie medali dla III klas jeśli RR pokryje resztę do faktury U7/2012</t>
  </si>
  <si>
    <t xml:space="preserve">inne koszty </t>
  </si>
  <si>
    <t>usługi bankowe</t>
  </si>
  <si>
    <t>medale kiermasze</t>
  </si>
  <si>
    <t>WYDATKI w poszczególnych miesiącach 2011/2012</t>
  </si>
  <si>
    <r>
      <t>podania/wyd. zatwierdzone -</t>
    </r>
    <r>
      <rPr>
        <b/>
        <sz val="12"/>
        <color theme="1"/>
        <rFont val="Calibri"/>
        <family val="2"/>
        <charset val="238"/>
        <scheme val="minor"/>
      </rPr>
      <t xml:space="preserve"> nie wykonane</t>
    </r>
  </si>
  <si>
    <t>dofinansowanie medali (jeśli RR miałaby pokryć całą brakującą kwotę)</t>
  </si>
  <si>
    <t>wynagrodzenie z umów zleceń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</si>
</sst>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3" fillId="0" borderId="0" xfId="0" applyNumberFormat="1" applyFont="1"/>
    <xf numFmtId="164" fontId="3" fillId="0" borderId="7" xfId="0" applyNumberFormat="1" applyFont="1" applyBorder="1"/>
    <xf numFmtId="164" fontId="5" fillId="0" borderId="7" xfId="0" applyNumberFormat="1" applyFont="1" applyBorder="1" applyAlignment="1"/>
    <xf numFmtId="164" fontId="5" fillId="0" borderId="8" xfId="0" applyNumberFormat="1" applyFont="1" applyBorder="1" applyAlignment="1"/>
    <xf numFmtId="164" fontId="3" fillId="0" borderId="19" xfId="0" applyNumberFormat="1" applyFont="1" applyBorder="1"/>
    <xf numFmtId="164" fontId="3" fillId="0" borderId="0" xfId="0" applyNumberFormat="1" applyFont="1" applyFill="1"/>
    <xf numFmtId="164" fontId="8" fillId="0" borderId="0" xfId="0" applyNumberFormat="1" applyFont="1" applyFill="1" applyBorder="1"/>
    <xf numFmtId="164" fontId="4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wrapText="1"/>
    </xf>
    <xf numFmtId="0" fontId="3" fillId="0" borderId="0" xfId="0" applyNumberFormat="1" applyFont="1"/>
    <xf numFmtId="164" fontId="9" fillId="0" borderId="0" xfId="0" applyNumberFormat="1" applyFont="1"/>
    <xf numFmtId="164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wrapText="1"/>
    </xf>
    <xf numFmtId="164" fontId="3" fillId="2" borderId="4" xfId="0" applyNumberFormat="1" applyFont="1" applyFill="1" applyBorder="1"/>
    <xf numFmtId="164" fontId="3" fillId="2" borderId="0" xfId="0" applyNumberFormat="1" applyFont="1" applyFill="1" applyBorder="1"/>
    <xf numFmtId="164" fontId="3" fillId="0" borderId="6" xfId="0" applyNumberFormat="1" applyFont="1" applyBorder="1"/>
    <xf numFmtId="164" fontId="3" fillId="2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/>
    <xf numFmtId="164" fontId="3" fillId="0" borderId="0" xfId="0" applyNumberFormat="1" applyFont="1" applyAlignment="1">
      <alignment horizontal="left" wrapText="1"/>
    </xf>
    <xf numFmtId="164" fontId="3" fillId="3" borderId="0" xfId="0" applyNumberFormat="1" applyFont="1" applyFill="1" applyBorder="1"/>
    <xf numFmtId="164" fontId="3" fillId="2" borderId="5" xfId="0" applyNumberFormat="1" applyFont="1" applyFill="1" applyBorder="1"/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8" fillId="0" borderId="8" xfId="0" applyNumberFormat="1" applyFont="1" applyBorder="1"/>
    <xf numFmtId="164" fontId="3" fillId="2" borderId="9" xfId="0" applyNumberFormat="1" applyFont="1" applyFill="1" applyBorder="1"/>
    <xf numFmtId="164" fontId="8" fillId="2" borderId="6" xfId="0" applyNumberFormat="1" applyFont="1" applyFill="1" applyBorder="1" applyAlignment="1">
      <alignment horizontal="right" wrapText="1"/>
    </xf>
    <xf numFmtId="164" fontId="8" fillId="2" borderId="6" xfId="0" applyNumberFormat="1" applyFont="1" applyFill="1" applyBorder="1"/>
    <xf numFmtId="164" fontId="7" fillId="0" borderId="0" xfId="0" applyNumberFormat="1" applyFont="1"/>
    <xf numFmtId="164" fontId="7" fillId="0" borderId="0" xfId="0" applyNumberFormat="1" applyFont="1" applyAlignment="1"/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4" fontId="8" fillId="2" borderId="13" xfId="0" applyNumberFormat="1" applyFont="1" applyFill="1" applyBorder="1"/>
    <xf numFmtId="164" fontId="8" fillId="0" borderId="10" xfId="0" applyNumberFormat="1" applyFont="1" applyBorder="1"/>
    <xf numFmtId="164" fontId="8" fillId="0" borderId="11" xfId="0" applyNumberFormat="1" applyFont="1" applyBorder="1"/>
    <xf numFmtId="164" fontId="3" fillId="0" borderId="11" xfId="0" applyNumberFormat="1" applyFont="1" applyBorder="1"/>
    <xf numFmtId="164" fontId="8" fillId="0" borderId="12" xfId="0" applyNumberFormat="1" applyFont="1" applyBorder="1"/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4" fontId="8" fillId="4" borderId="12" xfId="0" applyNumberFormat="1" applyFont="1" applyFill="1" applyBorder="1"/>
    <xf numFmtId="164" fontId="8" fillId="0" borderId="0" xfId="0" applyNumberFormat="1" applyFont="1"/>
    <xf numFmtId="164" fontId="3" fillId="0" borderId="14" xfId="0" applyNumberFormat="1" applyFont="1" applyBorder="1" applyAlignment="1">
      <alignment horizontal="left"/>
    </xf>
    <xf numFmtId="164" fontId="3" fillId="0" borderId="15" xfId="0" applyNumberFormat="1" applyFont="1" applyBorder="1"/>
    <xf numFmtId="164" fontId="3" fillId="0" borderId="16" xfId="0" applyNumberFormat="1" applyFont="1" applyBorder="1"/>
    <xf numFmtId="164" fontId="3" fillId="0" borderId="14" xfId="0" applyNumberFormat="1" applyFont="1" applyBorder="1"/>
    <xf numFmtId="164" fontId="3" fillId="2" borderId="17" xfId="0" applyNumberFormat="1" applyFont="1" applyFill="1" applyBorder="1" applyAlignment="1">
      <alignment horizontal="center" vertical="center" textRotation="90"/>
    </xf>
    <xf numFmtId="164" fontId="8" fillId="2" borderId="18" xfId="0" applyNumberFormat="1" applyFont="1" applyFill="1" applyBorder="1" applyAlignment="1">
      <alignment vertical="center"/>
    </xf>
    <xf numFmtId="164" fontId="3" fillId="3" borderId="16" xfId="0" applyNumberFormat="1" applyFont="1" applyFill="1" applyBorder="1"/>
    <xf numFmtId="164" fontId="3" fillId="2" borderId="19" xfId="0" applyNumberFormat="1" applyFont="1" applyFill="1" applyBorder="1" applyAlignment="1">
      <alignment horizontal="center" vertical="center" textRotation="90"/>
    </xf>
    <xf numFmtId="164" fontId="3" fillId="2" borderId="20" xfId="0" applyNumberFormat="1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center" wrapText="1"/>
    </xf>
    <xf numFmtId="164" fontId="8" fillId="2" borderId="21" xfId="0" applyNumberFormat="1" applyFont="1" applyFill="1" applyBorder="1" applyAlignment="1">
      <alignment vertical="center"/>
    </xf>
    <xf numFmtId="164" fontId="8" fillId="2" borderId="21" xfId="0" applyNumberFormat="1" applyFont="1" applyFill="1" applyBorder="1"/>
    <xf numFmtId="164" fontId="3" fillId="2" borderId="22" xfId="0" applyNumberFormat="1" applyFont="1" applyFill="1" applyBorder="1" applyAlignment="1">
      <alignment horizontal="center" wrapText="1"/>
    </xf>
    <xf numFmtId="164" fontId="3" fillId="2" borderId="23" xfId="0" applyNumberFormat="1" applyFont="1" applyFill="1" applyBorder="1" applyAlignment="1">
      <alignment horizontal="center" wrapText="1"/>
    </xf>
    <xf numFmtId="164" fontId="8" fillId="2" borderId="23" xfId="0" applyNumberFormat="1" applyFont="1" applyFill="1" applyBorder="1"/>
    <xf numFmtId="164" fontId="8" fillId="0" borderId="15" xfId="0" applyNumberFormat="1" applyFont="1" applyBorder="1"/>
    <xf numFmtId="164" fontId="8" fillId="2" borderId="18" xfId="0" applyNumberFormat="1" applyFont="1" applyFill="1" applyBorder="1"/>
    <xf numFmtId="164" fontId="9" fillId="0" borderId="9" xfId="0" applyNumberFormat="1" applyFont="1" applyBorder="1" applyAlignment="1">
      <alignment vertical="top"/>
    </xf>
    <xf numFmtId="164" fontId="9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3" fillId="2" borderId="24" xfId="0" applyNumberFormat="1" applyFont="1" applyFill="1" applyBorder="1" applyAlignment="1">
      <alignment horizontal="center" vertical="center" textRotation="90"/>
    </xf>
    <xf numFmtId="164" fontId="8" fillId="0" borderId="25" xfId="0" applyNumberFormat="1" applyFont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vertical="center" textRotation="90"/>
    </xf>
    <xf numFmtId="164" fontId="8" fillId="0" borderId="26" xfId="0" applyNumberFormat="1" applyFont="1" applyBorder="1" applyAlignment="1">
      <alignment horizontal="center" wrapText="1"/>
    </xf>
    <xf numFmtId="164" fontId="8" fillId="0" borderId="27" xfId="0" applyNumberFormat="1" applyFont="1" applyBorder="1" applyAlignment="1">
      <alignment horizontal="center" wrapText="1"/>
    </xf>
    <xf numFmtId="164" fontId="3" fillId="0" borderId="0" xfId="0" applyNumberFormat="1" applyFont="1" applyFill="1" applyBorder="1"/>
    <xf numFmtId="164" fontId="8" fillId="0" borderId="0" xfId="0" applyNumberFormat="1" applyFont="1" applyAlignment="1">
      <alignment horizontal="center" wrapText="1"/>
    </xf>
    <xf numFmtId="164" fontId="8" fillId="0" borderId="17" xfId="0" applyNumberFormat="1" applyFont="1" applyBorder="1" applyAlignment="1">
      <alignment horizontal="center" wrapText="1"/>
    </xf>
    <xf numFmtId="164" fontId="8" fillId="2" borderId="15" xfId="0" applyNumberFormat="1" applyFont="1" applyFill="1" applyBorder="1"/>
    <xf numFmtId="2" fontId="8" fillId="2" borderId="28" xfId="0" applyNumberFormat="1" applyFont="1" applyFill="1" applyBorder="1"/>
    <xf numFmtId="164" fontId="8" fillId="0" borderId="19" xfId="0" applyNumberFormat="1" applyFont="1" applyBorder="1" applyAlignment="1">
      <alignment horizontal="center" wrapText="1"/>
    </xf>
    <xf numFmtId="164" fontId="6" fillId="0" borderId="0" xfId="0" applyNumberFormat="1" applyFont="1"/>
    <xf numFmtId="164" fontId="3" fillId="5" borderId="0" xfId="0" applyNumberFormat="1" applyFont="1" applyFill="1"/>
    <xf numFmtId="164" fontId="11" fillId="3" borderId="0" xfId="0" applyNumberFormat="1" applyFont="1" applyFill="1"/>
    <xf numFmtId="164" fontId="11" fillId="0" borderId="0" xfId="0" applyNumberFormat="1" applyFont="1"/>
    <xf numFmtId="164" fontId="3" fillId="0" borderId="4" xfId="0" applyNumberFormat="1" applyFont="1" applyBorder="1" applyAlignment="1"/>
    <xf numFmtId="164" fontId="3" fillId="3" borderId="0" xfId="0" applyNumberFormat="1" applyFont="1" applyFill="1"/>
    <xf numFmtId="164" fontId="3" fillId="2" borderId="0" xfId="0" applyNumberFormat="1" applyFont="1" applyFill="1" applyAlignment="1">
      <alignment horizontal="left" wrapText="1"/>
    </xf>
    <xf numFmtId="164" fontId="3" fillId="2" borderId="0" xfId="0" applyNumberFormat="1" applyFont="1" applyFill="1" applyAlignment="1">
      <alignment horizontal="left"/>
    </xf>
    <xf numFmtId="49" fontId="8" fillId="2" borderId="28" xfId="0" applyNumberFormat="1" applyFont="1" applyFill="1" applyBorder="1"/>
    <xf numFmtId="164" fontId="8" fillId="2" borderId="28" xfId="0" applyNumberFormat="1" applyFont="1" applyFill="1" applyBorder="1"/>
    <xf numFmtId="2" fontId="8" fillId="2" borderId="28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left"/>
    </xf>
    <xf numFmtId="164" fontId="3" fillId="0" borderId="29" xfId="0" applyNumberFormat="1" applyFont="1" applyBorder="1"/>
    <xf numFmtId="164" fontId="3" fillId="0" borderId="29" xfId="0" applyNumberFormat="1" applyFont="1" applyBorder="1" applyAlignment="1">
      <alignment horizontal="left" wrapText="1"/>
    </xf>
    <xf numFmtId="164" fontId="6" fillId="0" borderId="29" xfId="0" applyNumberFormat="1" applyFont="1" applyBorder="1"/>
    <xf numFmtId="164" fontId="11" fillId="0" borderId="29" xfId="0" applyNumberFormat="1" applyFont="1" applyBorder="1"/>
    <xf numFmtId="164" fontId="3" fillId="0" borderId="24" xfId="0" applyNumberFormat="1" applyFont="1" applyBorder="1"/>
    <xf numFmtId="164" fontId="12" fillId="0" borderId="0" xfId="0" applyNumberFormat="1" applyFont="1"/>
    <xf numFmtId="0" fontId="3" fillId="0" borderId="0" xfId="0" applyFont="1" applyAlignment="1">
      <alignment wrapText="1"/>
    </xf>
    <xf numFmtId="164" fontId="3" fillId="0" borderId="28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wrapText="1"/>
    </xf>
    <xf numFmtId="164" fontId="3" fillId="2" borderId="32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0" fontId="0" fillId="5" borderId="0" xfId="0" applyNumberFormat="1" applyFont="1" applyFill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left" wrapText="1"/>
    </xf>
    <xf numFmtId="164" fontId="13" fillId="0" borderId="0" xfId="0" applyNumberFormat="1" applyFont="1" applyAlignment="1">
      <alignment horizontal="right"/>
    </xf>
    <xf numFmtId="164" fontId="2" fillId="0" borderId="0" xfId="0" applyNumberFormat="1" applyFont="1" applyFill="1" applyBorder="1"/>
    <xf numFmtId="164" fontId="0" fillId="0" borderId="19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left" wrapText="1"/>
    </xf>
    <xf numFmtId="164" fontId="14" fillId="0" borderId="0" xfId="0" applyNumberFormat="1" applyFont="1"/>
    <xf numFmtId="49" fontId="1" fillId="0" borderId="19" xfId="0" applyNumberFormat="1" applyFont="1" applyBorder="1"/>
    <xf numFmtId="164" fontId="0" fillId="0" borderId="19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liminarz%205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z"/>
      <sheetName val="budżet"/>
      <sheetName val="wpłaty"/>
      <sheetName val="ZS7 dochody własne"/>
      <sheetName val="lista obecn."/>
      <sheetName val="tabela głosowań"/>
      <sheetName val="rezerwa 1000zł"/>
      <sheetName val="medale dla 3 klas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I23">
            <v>1005.07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workbookViewId="0">
      <selection activeCell="D1" sqref="D1"/>
    </sheetView>
  </sheetViews>
  <sheetFormatPr defaultRowHeight="15.75" x14ac:dyDescent="0.25"/>
  <cols>
    <col min="1" max="1" width="4.5703125" style="15" bestFit="1" customWidth="1"/>
    <col min="2" max="2" width="5.85546875" style="15" customWidth="1"/>
    <col min="3" max="3" width="35.5703125" style="107" customWidth="1"/>
    <col min="4" max="4" width="14.5703125" style="15" bestFit="1" customWidth="1"/>
    <col min="5" max="5" width="13.5703125" style="15" bestFit="1" customWidth="1"/>
    <col min="6" max="6" width="9.140625" style="15"/>
    <col min="7" max="7" width="10.28515625" style="15" customWidth="1"/>
    <col min="8" max="8" width="10.7109375" style="15" customWidth="1"/>
    <col min="9" max="9" width="10.140625" style="15" bestFit="1" customWidth="1"/>
    <col min="10" max="10" width="11" style="15" customWidth="1"/>
    <col min="11" max="11" width="10.42578125" style="15" customWidth="1"/>
    <col min="12" max="12" width="11.140625" style="15" customWidth="1"/>
    <col min="13" max="13" width="11.140625" style="15" bestFit="1" customWidth="1"/>
    <col min="14" max="16384" width="9.140625" style="15"/>
  </cols>
  <sheetData>
    <row r="1" spans="1:13" ht="19.5" thickBot="1" x14ac:dyDescent="0.35">
      <c r="A1" s="12"/>
      <c r="B1" s="8" t="s">
        <v>0</v>
      </c>
      <c r="C1" s="9"/>
      <c r="D1" s="1"/>
      <c r="E1" s="1"/>
      <c r="F1" s="1"/>
      <c r="G1" s="1"/>
      <c r="H1" s="1"/>
      <c r="I1" s="14"/>
      <c r="J1" s="14"/>
      <c r="K1" s="14"/>
      <c r="L1" s="14"/>
      <c r="M1" s="14"/>
    </row>
    <row r="2" spans="1:13" x14ac:dyDescent="0.25">
      <c r="A2" s="12"/>
      <c r="B2" s="1"/>
      <c r="C2" s="9"/>
      <c r="D2" s="10" t="s">
        <v>1</v>
      </c>
      <c r="E2" s="1"/>
      <c r="F2" s="1"/>
      <c r="G2" s="16" t="s">
        <v>2</v>
      </c>
      <c r="H2" s="17"/>
      <c r="I2" s="17"/>
      <c r="J2" s="17"/>
      <c r="K2" s="17"/>
      <c r="L2" s="17"/>
      <c r="M2" s="18"/>
    </row>
    <row r="3" spans="1:13" x14ac:dyDescent="0.25">
      <c r="A3" s="12"/>
      <c r="B3" s="1"/>
      <c r="C3" s="9"/>
      <c r="D3" s="1"/>
      <c r="E3" s="1"/>
      <c r="F3" s="1"/>
      <c r="G3" s="19"/>
      <c r="H3" s="14"/>
      <c r="I3" s="14"/>
      <c r="J3" s="14"/>
      <c r="K3" s="14"/>
      <c r="L3" s="14"/>
      <c r="M3" s="20"/>
    </row>
    <row r="4" spans="1:13" x14ac:dyDescent="0.25">
      <c r="A4" s="12"/>
      <c r="B4" s="21" t="s">
        <v>3</v>
      </c>
      <c r="C4" s="22" t="s">
        <v>4</v>
      </c>
      <c r="D4" s="21" t="s">
        <v>5</v>
      </c>
      <c r="E4" s="21">
        <v>3848.76</v>
      </c>
      <c r="F4" s="1"/>
      <c r="G4" s="23" t="s">
        <v>6</v>
      </c>
      <c r="H4" s="24"/>
      <c r="I4" s="24">
        <v>4633.1499999999996</v>
      </c>
      <c r="J4" s="14" t="s">
        <v>7</v>
      </c>
      <c r="K4" s="14"/>
      <c r="L4" s="14"/>
      <c r="M4" s="20"/>
    </row>
    <row r="5" spans="1:13" ht="16.5" thickBot="1" x14ac:dyDescent="0.3">
      <c r="A5" s="12"/>
      <c r="B5" s="25"/>
      <c r="C5" s="26" t="s">
        <v>8</v>
      </c>
      <c r="D5" s="27"/>
      <c r="E5" s="27"/>
      <c r="F5" s="1"/>
      <c r="G5" s="19" t="s">
        <v>9</v>
      </c>
      <c r="H5" s="14"/>
      <c r="I5" s="14">
        <v>5250.9</v>
      </c>
      <c r="J5" s="14" t="s">
        <v>10</v>
      </c>
      <c r="K5" s="14"/>
      <c r="L5" s="14">
        <v>9899.1299999999992</v>
      </c>
      <c r="M5" s="20"/>
    </row>
    <row r="6" spans="1:13" x14ac:dyDescent="0.25">
      <c r="A6" s="12"/>
      <c r="B6" s="6"/>
      <c r="C6" s="28" t="s">
        <v>9</v>
      </c>
      <c r="D6" s="1" t="s">
        <v>14</v>
      </c>
      <c r="E6" s="1">
        <v>4820.1000000000004</v>
      </c>
      <c r="F6" s="1"/>
      <c r="G6" s="19" t="s">
        <v>11</v>
      </c>
      <c r="H6" s="14"/>
      <c r="I6" s="14">
        <v>3859.75</v>
      </c>
      <c r="J6" s="14" t="s">
        <v>12</v>
      </c>
      <c r="K6" s="14"/>
      <c r="L6" s="14">
        <v>89</v>
      </c>
      <c r="M6" s="20"/>
    </row>
    <row r="7" spans="1:13" x14ac:dyDescent="0.25">
      <c r="A7" s="12"/>
      <c r="B7" s="1"/>
      <c r="C7" s="28" t="s">
        <v>13</v>
      </c>
      <c r="D7" s="1" t="s">
        <v>14</v>
      </c>
      <c r="E7" s="1">
        <v>4499.43</v>
      </c>
      <c r="F7" s="1"/>
      <c r="G7" s="19" t="s">
        <v>15</v>
      </c>
      <c r="H7" s="14"/>
      <c r="I7" s="14">
        <v>300</v>
      </c>
      <c r="J7" s="14" t="s">
        <v>16</v>
      </c>
      <c r="K7" s="14"/>
      <c r="L7" s="29">
        <v>2602.73</v>
      </c>
      <c r="M7" s="20"/>
    </row>
    <row r="8" spans="1:13" x14ac:dyDescent="0.25">
      <c r="A8" s="12"/>
      <c r="B8" s="1"/>
      <c r="C8" s="28" t="s">
        <v>17</v>
      </c>
      <c r="D8" s="1" t="s">
        <v>14</v>
      </c>
      <c r="E8" s="1">
        <v>50</v>
      </c>
      <c r="F8" s="1"/>
      <c r="G8" s="19" t="s">
        <v>18</v>
      </c>
      <c r="H8" s="14"/>
      <c r="I8" s="14">
        <v>3174.92</v>
      </c>
      <c r="J8" s="14" t="s">
        <v>19</v>
      </c>
      <c r="K8" s="14"/>
      <c r="L8" s="14">
        <v>779</v>
      </c>
      <c r="M8" s="30" t="s">
        <v>20</v>
      </c>
    </row>
    <row r="9" spans="1:13" ht="16.5" thickBot="1" x14ac:dyDescent="0.3">
      <c r="A9" s="12"/>
      <c r="B9" s="1"/>
      <c r="C9" s="28" t="s">
        <v>21</v>
      </c>
      <c r="D9" s="1"/>
      <c r="E9" s="1">
        <v>337</v>
      </c>
      <c r="F9" s="1"/>
      <c r="G9" s="31" t="s">
        <v>22</v>
      </c>
      <c r="H9" s="32"/>
      <c r="I9" s="33">
        <f>SUM(I4:I8)</f>
        <v>17218.72</v>
      </c>
      <c r="J9" s="32" t="s">
        <v>23</v>
      </c>
      <c r="K9" s="32"/>
      <c r="L9" s="33">
        <f>SUM(L5:L8)</f>
        <v>13369.859999999999</v>
      </c>
      <c r="M9" s="34">
        <f>+I9-L9</f>
        <v>3848.8600000000024</v>
      </c>
    </row>
    <row r="10" spans="1:13" x14ac:dyDescent="0.25">
      <c r="A10" s="12"/>
      <c r="B10" s="1"/>
      <c r="C10" s="9" t="s">
        <v>24</v>
      </c>
      <c r="D10" s="1"/>
      <c r="E10" s="1">
        <v>160</v>
      </c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2"/>
      <c r="B11" s="1"/>
      <c r="C11" s="9" t="s">
        <v>25</v>
      </c>
      <c r="D11" s="1"/>
      <c r="E11" s="1">
        <f>690+690+400+480+440+31</f>
        <v>2731</v>
      </c>
      <c r="F11" s="1"/>
      <c r="G11" s="1"/>
      <c r="H11" s="1"/>
      <c r="I11" s="1"/>
      <c r="J11" s="1"/>
      <c r="K11" s="1"/>
      <c r="L11" s="1"/>
      <c r="M11" s="1"/>
    </row>
    <row r="12" spans="1:13" ht="16.5" thickBot="1" x14ac:dyDescent="0.3">
      <c r="A12" s="12"/>
      <c r="B12" s="25"/>
      <c r="C12" s="35" t="s">
        <v>26</v>
      </c>
      <c r="D12" s="27"/>
      <c r="E12" s="36">
        <f>SUM(E4:E11)</f>
        <v>16446.29</v>
      </c>
      <c r="F12" s="1"/>
      <c r="G12" s="1"/>
      <c r="H12" s="1"/>
      <c r="I12" s="1"/>
      <c r="J12" s="1"/>
      <c r="K12" s="1"/>
      <c r="L12" s="1"/>
      <c r="M12" s="1"/>
    </row>
    <row r="13" spans="1:13" ht="16.5" thickBot="1" x14ac:dyDescent="0.3">
      <c r="A13" s="12"/>
      <c r="B13" s="1" t="s">
        <v>27</v>
      </c>
      <c r="C13" s="9" t="s">
        <v>28</v>
      </c>
      <c r="D13" s="1"/>
      <c r="E13" s="37">
        <v>2000</v>
      </c>
      <c r="F13" s="38"/>
      <c r="G13" s="39" t="s">
        <v>29</v>
      </c>
      <c r="H13" s="40"/>
      <c r="I13" s="40"/>
      <c r="J13" s="40"/>
      <c r="K13" s="40"/>
      <c r="L13" s="41"/>
      <c r="M13" s="1"/>
    </row>
    <row r="14" spans="1:13" ht="16.5" thickBot="1" x14ac:dyDescent="0.3">
      <c r="A14" s="12"/>
      <c r="B14" s="25"/>
      <c r="C14" s="42" t="s">
        <v>30</v>
      </c>
      <c r="D14" s="42"/>
      <c r="E14" s="43">
        <f>+E12-E13</f>
        <v>14446.29</v>
      </c>
      <c r="F14" s="1"/>
      <c r="G14" s="44" t="s">
        <v>4</v>
      </c>
      <c r="H14" s="33"/>
      <c r="I14" s="33">
        <f>+E4</f>
        <v>3848.76</v>
      </c>
      <c r="J14" s="45"/>
      <c r="K14" s="45"/>
      <c r="L14" s="46"/>
      <c r="M14" s="1"/>
    </row>
    <row r="15" spans="1:13" ht="16.5" thickBot="1" x14ac:dyDescent="0.3">
      <c r="A15" s="12"/>
      <c r="B15" s="1"/>
      <c r="C15" s="112" t="s">
        <v>31</v>
      </c>
      <c r="D15" s="113"/>
      <c r="E15" s="47">
        <f>-K67</f>
        <v>-10557.979999999998</v>
      </c>
      <c r="F15" s="1"/>
      <c r="G15" s="48" t="s">
        <v>32</v>
      </c>
      <c r="H15" s="49"/>
      <c r="I15" s="49"/>
      <c r="J15" s="50"/>
      <c r="K15" s="50"/>
      <c r="L15" s="51" t="s">
        <v>33</v>
      </c>
      <c r="M15" s="1"/>
    </row>
    <row r="16" spans="1:13" ht="16.5" thickBot="1" x14ac:dyDescent="0.3">
      <c r="A16" s="12"/>
      <c r="B16" s="1"/>
      <c r="C16" s="52" t="s">
        <v>104</v>
      </c>
      <c r="D16" s="53"/>
      <c r="E16" s="54">
        <f>-K68</f>
        <v>0</v>
      </c>
      <c r="F16" s="1"/>
      <c r="G16" s="16" t="s">
        <v>8</v>
      </c>
      <c r="H16" s="17"/>
      <c r="I16" s="18"/>
      <c r="J16" s="16" t="s">
        <v>7</v>
      </c>
      <c r="K16" s="17"/>
      <c r="L16" s="18"/>
      <c r="M16" s="1"/>
    </row>
    <row r="17" spans="1:13" ht="16.5" thickBot="1" x14ac:dyDescent="0.3">
      <c r="A17" s="12"/>
      <c r="B17" s="1"/>
      <c r="C17" s="9"/>
      <c r="D17" s="1"/>
      <c r="E17" s="55"/>
      <c r="F17" s="1"/>
      <c r="G17" s="56" t="s">
        <v>9</v>
      </c>
      <c r="H17" s="57"/>
      <c r="I17" s="58">
        <v>4820.1000000000004</v>
      </c>
      <c r="J17" s="59" t="s">
        <v>34</v>
      </c>
      <c r="K17" s="57"/>
      <c r="L17" s="58">
        <v>9255.2000000000007</v>
      </c>
      <c r="M17" s="1"/>
    </row>
    <row r="18" spans="1:13" ht="15.75" customHeight="1" x14ac:dyDescent="0.25">
      <c r="A18" s="12"/>
      <c r="B18" s="60" t="s">
        <v>35</v>
      </c>
      <c r="C18" s="110" t="s">
        <v>36</v>
      </c>
      <c r="D18" s="111"/>
      <c r="E18" s="61">
        <v>-1000</v>
      </c>
      <c r="F18" s="1"/>
      <c r="G18" s="56" t="s">
        <v>13</v>
      </c>
      <c r="H18" s="57"/>
      <c r="I18" s="58">
        <v>4499.43</v>
      </c>
      <c r="J18" s="59" t="s">
        <v>37</v>
      </c>
      <c r="K18" s="57"/>
      <c r="L18" s="62">
        <v>71.48</v>
      </c>
      <c r="M18" s="1"/>
    </row>
    <row r="19" spans="1:13" ht="36" customHeight="1" x14ac:dyDescent="0.25">
      <c r="A19" s="12"/>
      <c r="B19" s="63"/>
      <c r="C19" s="64" t="s">
        <v>105</v>
      </c>
      <c r="D19" s="65"/>
      <c r="E19" s="66">
        <v>-500</v>
      </c>
      <c r="F19" s="1"/>
      <c r="G19" s="56" t="s">
        <v>17</v>
      </c>
      <c r="H19" s="57"/>
      <c r="I19" s="58">
        <v>50</v>
      </c>
      <c r="J19" s="59" t="s">
        <v>12</v>
      </c>
      <c r="K19" s="57"/>
      <c r="L19" s="58">
        <v>27.1</v>
      </c>
      <c r="M19" s="1"/>
    </row>
    <row r="20" spans="1:13" x14ac:dyDescent="0.25">
      <c r="A20" s="12"/>
      <c r="B20" s="63"/>
      <c r="C20" s="64" t="s">
        <v>106</v>
      </c>
      <c r="D20" s="65"/>
      <c r="E20" s="67">
        <v>-1200</v>
      </c>
      <c r="F20" s="1"/>
      <c r="G20" s="108" t="s">
        <v>102</v>
      </c>
      <c r="H20" s="109"/>
      <c r="I20" s="57">
        <v>3228</v>
      </c>
      <c r="J20" s="108" t="s">
        <v>38</v>
      </c>
      <c r="K20" s="109"/>
      <c r="L20" s="57">
        <v>4.2</v>
      </c>
      <c r="M20" s="1"/>
    </row>
    <row r="21" spans="1:13" ht="16.5" customHeight="1" thickBot="1" x14ac:dyDescent="0.3">
      <c r="A21" s="12"/>
      <c r="B21" s="63"/>
      <c r="C21" s="68" t="s">
        <v>39</v>
      </c>
      <c r="D21" s="69"/>
      <c r="E21" s="70">
        <f>-1720+900</f>
        <v>-820</v>
      </c>
      <c r="F21" s="1"/>
      <c r="G21" s="108"/>
      <c r="H21" s="109"/>
      <c r="I21" s="71">
        <f>SUM(I17:I20)</f>
        <v>12597.53</v>
      </c>
      <c r="J21" s="108" t="s">
        <v>40</v>
      </c>
      <c r="K21" s="109"/>
      <c r="L21" s="57">
        <v>1200</v>
      </c>
      <c r="M21" s="1"/>
    </row>
    <row r="22" spans="1:13" ht="75" customHeight="1" thickBot="1" x14ac:dyDescent="0.3">
      <c r="A22" s="12"/>
      <c r="B22" s="63"/>
      <c r="C22" s="110" t="s">
        <v>41</v>
      </c>
      <c r="D22" s="111"/>
      <c r="E22" s="72">
        <v>-700</v>
      </c>
      <c r="F22" s="1"/>
      <c r="G22" s="2">
        <f>+E12</f>
        <v>16446.29</v>
      </c>
      <c r="H22" s="45">
        <f>+G22-I22</f>
        <v>0</v>
      </c>
      <c r="I22" s="73">
        <f>SUM(I17:I20)+I14</f>
        <v>16446.29</v>
      </c>
      <c r="J22" s="3">
        <f>+E15</f>
        <v>-10557.979999999998</v>
      </c>
      <c r="K22" s="4">
        <f>+J22+L22</f>
        <v>0</v>
      </c>
      <c r="L22" s="73">
        <f>SUM(L17:L21)</f>
        <v>10557.980000000001</v>
      </c>
      <c r="M22" s="1"/>
    </row>
    <row r="23" spans="1:13" ht="94.5" customHeight="1" thickBot="1" x14ac:dyDescent="0.3">
      <c r="A23" s="12"/>
      <c r="B23" s="63"/>
      <c r="C23" s="68" t="s">
        <v>42</v>
      </c>
      <c r="D23" s="69"/>
      <c r="E23" s="70">
        <v>-400</v>
      </c>
      <c r="F23" s="1"/>
      <c r="G23" s="74" t="s">
        <v>43</v>
      </c>
      <c r="H23" s="74"/>
      <c r="I23" s="74">
        <f>+I22-L22</f>
        <v>5888.3099999999995</v>
      </c>
      <c r="J23" s="1"/>
      <c r="K23" s="75"/>
      <c r="L23" s="1"/>
      <c r="M23" s="1"/>
    </row>
    <row r="24" spans="1:13" ht="39" customHeight="1" thickBot="1" x14ac:dyDescent="0.3">
      <c r="A24" s="12"/>
      <c r="B24" s="76"/>
      <c r="C24" s="114" t="s">
        <v>44</v>
      </c>
      <c r="D24" s="115"/>
      <c r="E24" s="77">
        <v>-160</v>
      </c>
      <c r="F24" s="1"/>
      <c r="G24" s="1"/>
      <c r="H24" s="1"/>
      <c r="I24" s="1"/>
      <c r="J24" s="1"/>
      <c r="K24" s="1"/>
      <c r="L24" s="1"/>
      <c r="M24" s="1"/>
    </row>
    <row r="25" spans="1:13" ht="63.75" customHeight="1" thickBot="1" x14ac:dyDescent="0.3">
      <c r="A25" s="78"/>
      <c r="B25" s="79"/>
      <c r="C25" s="80"/>
      <c r="D25" s="81"/>
      <c r="E25" s="7"/>
      <c r="F25" s="82"/>
      <c r="G25" s="1"/>
      <c r="H25" s="1"/>
      <c r="I25" s="1"/>
      <c r="J25" s="1"/>
      <c r="K25" s="1"/>
      <c r="L25" s="1"/>
      <c r="M25" s="1"/>
    </row>
    <row r="26" spans="1:13" x14ac:dyDescent="0.25">
      <c r="A26" s="12"/>
      <c r="B26" s="1"/>
      <c r="C26" s="83" t="s">
        <v>103</v>
      </c>
      <c r="D26" s="83"/>
      <c r="E26" s="83"/>
      <c r="F26" s="83"/>
      <c r="G26" s="83"/>
      <c r="H26" s="55" t="s">
        <v>45</v>
      </c>
      <c r="I26" s="55" t="s">
        <v>46</v>
      </c>
      <c r="J26" s="55" t="s">
        <v>47</v>
      </c>
      <c r="K26" s="55" t="s">
        <v>48</v>
      </c>
      <c r="L26" s="84" t="s">
        <v>49</v>
      </c>
      <c r="M26" s="1"/>
    </row>
    <row r="27" spans="1:13" x14ac:dyDescent="0.25">
      <c r="A27" s="12" t="s">
        <v>50</v>
      </c>
      <c r="B27" s="21"/>
      <c r="C27" s="22" t="s">
        <v>51</v>
      </c>
      <c r="D27" s="21"/>
      <c r="E27" s="21"/>
      <c r="F27" s="21"/>
      <c r="G27" s="21"/>
      <c r="H27" s="21"/>
      <c r="I27" s="1"/>
      <c r="J27" s="85">
        <f>+J28+J29+J30+J31+J32</f>
        <v>591.34</v>
      </c>
      <c r="K27" s="86">
        <f>+SUM(K28:K32)</f>
        <v>423.40999999999997</v>
      </c>
      <c r="L27" s="87"/>
      <c r="M27" s="55"/>
    </row>
    <row r="28" spans="1:13" x14ac:dyDescent="0.25">
      <c r="A28" s="12">
        <v>6</v>
      </c>
      <c r="B28" s="1" t="s">
        <v>52</v>
      </c>
      <c r="C28" s="11" t="s">
        <v>53</v>
      </c>
      <c r="D28" s="11"/>
      <c r="E28" s="11"/>
      <c r="F28" s="11"/>
      <c r="G28" s="11"/>
      <c r="H28" s="88" t="s">
        <v>54</v>
      </c>
      <c r="I28" s="1"/>
      <c r="J28" s="89">
        <v>150</v>
      </c>
      <c r="K28" s="90">
        <v>39.9</v>
      </c>
      <c r="L28" s="5"/>
      <c r="M28" s="1"/>
    </row>
    <row r="29" spans="1:13" x14ac:dyDescent="0.25">
      <c r="A29" s="12">
        <v>1</v>
      </c>
      <c r="B29" s="1" t="s">
        <v>55</v>
      </c>
      <c r="C29" s="11" t="s">
        <v>56</v>
      </c>
      <c r="D29" s="11"/>
      <c r="E29" s="11"/>
      <c r="F29" s="11"/>
      <c r="G29" s="11"/>
      <c r="H29" s="88" t="s">
        <v>54</v>
      </c>
      <c r="I29" s="1"/>
      <c r="J29" s="89">
        <v>150</v>
      </c>
      <c r="K29" s="1">
        <f>63.97+8.5+19.7</f>
        <v>92.17</v>
      </c>
      <c r="L29" s="5"/>
      <c r="M29" s="1"/>
    </row>
    <row r="30" spans="1:13" x14ac:dyDescent="0.25">
      <c r="A30" s="12"/>
      <c r="B30" s="1" t="s">
        <v>57</v>
      </c>
      <c r="C30" s="11" t="s">
        <v>58</v>
      </c>
      <c r="D30" s="11"/>
      <c r="E30" s="11"/>
      <c r="F30" s="11"/>
      <c r="G30" s="11"/>
      <c r="H30" s="88" t="s">
        <v>59</v>
      </c>
      <c r="I30" s="1"/>
      <c r="J30" s="1">
        <v>246.87</v>
      </c>
      <c r="K30" s="91">
        <v>246.87</v>
      </c>
      <c r="L30" s="5"/>
      <c r="M30" s="92"/>
    </row>
    <row r="31" spans="1:13" x14ac:dyDescent="0.25">
      <c r="A31" s="12"/>
      <c r="B31" s="1" t="s">
        <v>57</v>
      </c>
      <c r="C31" s="11" t="s">
        <v>60</v>
      </c>
      <c r="D31" s="11"/>
      <c r="E31" s="11"/>
      <c r="F31" s="11"/>
      <c r="G31" s="11"/>
      <c r="H31" s="88" t="s">
        <v>59</v>
      </c>
      <c r="I31" s="1"/>
      <c r="J31" s="1">
        <v>12.89</v>
      </c>
      <c r="K31" s="91">
        <v>12.89</v>
      </c>
      <c r="L31" s="5"/>
      <c r="M31" s="92"/>
    </row>
    <row r="32" spans="1:13" x14ac:dyDescent="0.25">
      <c r="A32" s="12"/>
      <c r="B32" s="1" t="s">
        <v>61</v>
      </c>
      <c r="C32" s="11" t="s">
        <v>62</v>
      </c>
      <c r="D32" s="11"/>
      <c r="E32" s="11"/>
      <c r="F32" s="11"/>
      <c r="G32" s="11"/>
      <c r="H32" s="88" t="s">
        <v>59</v>
      </c>
      <c r="I32" s="93"/>
      <c r="J32" s="1">
        <v>31.58</v>
      </c>
      <c r="K32" s="90">
        <v>31.58</v>
      </c>
      <c r="L32" s="5"/>
      <c r="M32" s="1"/>
    </row>
    <row r="33" spans="1:13" x14ac:dyDescent="0.25">
      <c r="A33" s="12"/>
      <c r="B33" s="21"/>
      <c r="C33" s="94" t="s">
        <v>63</v>
      </c>
      <c r="D33" s="95"/>
      <c r="E33" s="95"/>
      <c r="F33" s="95"/>
      <c r="G33" s="95"/>
      <c r="H33" s="21"/>
      <c r="I33" s="1"/>
      <c r="J33" s="85">
        <f>+J34+J35+J36</f>
        <v>1757.8</v>
      </c>
      <c r="K33" s="96" t="s">
        <v>64</v>
      </c>
      <c r="L33" s="5"/>
      <c r="M33" s="1"/>
    </row>
    <row r="34" spans="1:13" x14ac:dyDescent="0.25">
      <c r="A34" s="12"/>
      <c r="B34" s="1" t="s">
        <v>55</v>
      </c>
      <c r="C34" s="11" t="s">
        <v>65</v>
      </c>
      <c r="D34" s="11"/>
      <c r="E34" s="11"/>
      <c r="F34" s="11"/>
      <c r="G34" s="11"/>
      <c r="H34" s="88" t="s">
        <v>59</v>
      </c>
      <c r="I34" s="1"/>
      <c r="J34" s="1">
        <v>1462.8</v>
      </c>
      <c r="K34" s="91">
        <v>1462.8</v>
      </c>
      <c r="L34" s="5"/>
      <c r="M34" s="1"/>
    </row>
    <row r="35" spans="1:13" x14ac:dyDescent="0.25">
      <c r="A35" s="12">
        <v>8</v>
      </c>
      <c r="B35" s="1" t="s">
        <v>55</v>
      </c>
      <c r="C35" s="11" t="s">
        <v>66</v>
      </c>
      <c r="D35" s="11"/>
      <c r="E35" s="11"/>
      <c r="F35" s="11"/>
      <c r="G35" s="11"/>
      <c r="H35" s="88" t="s">
        <v>59</v>
      </c>
      <c r="I35" s="1"/>
      <c r="J35" s="1">
        <v>100</v>
      </c>
      <c r="K35" s="91">
        <v>100</v>
      </c>
      <c r="L35" s="5"/>
      <c r="M35" s="1"/>
    </row>
    <row r="36" spans="1:13" x14ac:dyDescent="0.25">
      <c r="A36" s="12">
        <v>10</v>
      </c>
      <c r="B36" s="1" t="s">
        <v>55</v>
      </c>
      <c r="C36" s="11" t="s">
        <v>67</v>
      </c>
      <c r="D36" s="11"/>
      <c r="E36" s="11"/>
      <c r="F36" s="11"/>
      <c r="G36" s="11"/>
      <c r="H36" s="88" t="s">
        <v>59</v>
      </c>
      <c r="I36" s="1"/>
      <c r="J36" s="1">
        <v>195</v>
      </c>
      <c r="K36" s="91">
        <v>192.5</v>
      </c>
      <c r="L36" s="5"/>
      <c r="M36" s="1"/>
    </row>
    <row r="37" spans="1:13" s="122" customFormat="1" ht="15" x14ac:dyDescent="0.25">
      <c r="A37" s="116">
        <v>13</v>
      </c>
      <c r="B37" s="123" t="s">
        <v>52</v>
      </c>
      <c r="C37" s="124" t="s">
        <v>68</v>
      </c>
      <c r="D37" s="124"/>
      <c r="E37" s="124"/>
      <c r="F37" s="124"/>
      <c r="G37" s="124"/>
      <c r="H37" s="119" t="s">
        <v>69</v>
      </c>
      <c r="I37" s="123"/>
      <c r="J37" s="123"/>
      <c r="K37" s="123"/>
      <c r="L37" s="127">
        <v>860</v>
      </c>
      <c r="M37" s="123"/>
    </row>
    <row r="38" spans="1:13" x14ac:dyDescent="0.25">
      <c r="A38" s="12"/>
      <c r="B38" s="21"/>
      <c r="C38" s="94" t="s">
        <v>70</v>
      </c>
      <c r="D38" s="95"/>
      <c r="E38" s="95"/>
      <c r="F38" s="95"/>
      <c r="G38" s="95"/>
      <c r="H38" s="21"/>
      <c r="I38" s="1"/>
      <c r="J38" s="85">
        <f>+J41</f>
        <v>500</v>
      </c>
      <c r="K38" s="86">
        <f>+K41</f>
        <v>180.38</v>
      </c>
      <c r="L38" s="5"/>
      <c r="M38" s="1"/>
    </row>
    <row r="39" spans="1:13" s="122" customFormat="1" ht="15" x14ac:dyDescent="0.25">
      <c r="A39" s="116">
        <v>20</v>
      </c>
      <c r="B39" s="123" t="s">
        <v>52</v>
      </c>
      <c r="C39" s="124" t="s">
        <v>71</v>
      </c>
      <c r="D39" s="124"/>
      <c r="E39" s="124"/>
      <c r="F39" s="124"/>
      <c r="G39" s="124"/>
      <c r="H39" s="119" t="s">
        <v>69</v>
      </c>
      <c r="I39" s="123"/>
      <c r="J39" s="123"/>
      <c r="K39" s="123"/>
      <c r="L39" s="127">
        <v>1100</v>
      </c>
      <c r="M39" s="123"/>
    </row>
    <row r="40" spans="1:13" s="122" customFormat="1" ht="15" x14ac:dyDescent="0.25">
      <c r="A40" s="116">
        <v>16</v>
      </c>
      <c r="B40" s="123" t="s">
        <v>52</v>
      </c>
      <c r="C40" s="118" t="s">
        <v>72</v>
      </c>
      <c r="D40" s="118"/>
      <c r="E40" s="118"/>
      <c r="F40" s="118"/>
      <c r="G40" s="118"/>
      <c r="H40" s="119" t="s">
        <v>69</v>
      </c>
      <c r="I40" s="123"/>
      <c r="J40" s="123"/>
      <c r="K40" s="123"/>
      <c r="L40" s="127">
        <v>554.79999999999995</v>
      </c>
      <c r="M40" s="123"/>
    </row>
    <row r="41" spans="1:13" x14ac:dyDescent="0.25">
      <c r="A41" s="12">
        <v>14</v>
      </c>
      <c r="B41" s="1" t="s">
        <v>55</v>
      </c>
      <c r="C41" s="11" t="s">
        <v>73</v>
      </c>
      <c r="D41" s="11"/>
      <c r="E41" s="11"/>
      <c r="F41" s="11"/>
      <c r="G41" s="11"/>
      <c r="H41" s="88" t="s">
        <v>74</v>
      </c>
      <c r="I41" s="1"/>
      <c r="J41" s="89">
        <v>500</v>
      </c>
      <c r="K41" s="91">
        <f>23.08+101.5+50.8+5</f>
        <v>180.38</v>
      </c>
      <c r="L41" s="5"/>
      <c r="M41" s="1">
        <v>292</v>
      </c>
    </row>
    <row r="42" spans="1:13" s="122" customFormat="1" ht="15" x14ac:dyDescent="0.25">
      <c r="A42" s="116">
        <v>14</v>
      </c>
      <c r="B42" s="123" t="s">
        <v>52</v>
      </c>
      <c r="C42" s="124" t="s">
        <v>75</v>
      </c>
      <c r="D42" s="124"/>
      <c r="E42" s="124"/>
      <c r="F42" s="124"/>
      <c r="G42" s="124"/>
      <c r="H42" s="119" t="s">
        <v>69</v>
      </c>
      <c r="I42" s="123"/>
      <c r="J42" s="123"/>
      <c r="K42" s="123"/>
      <c r="L42" s="127">
        <v>2000</v>
      </c>
      <c r="M42" s="123"/>
    </row>
    <row r="43" spans="1:13" s="122" customFormat="1" ht="15" x14ac:dyDescent="0.25">
      <c r="A43" s="116">
        <v>15</v>
      </c>
      <c r="B43" s="123" t="s">
        <v>55</v>
      </c>
      <c r="C43" s="124" t="s">
        <v>76</v>
      </c>
      <c r="D43" s="124"/>
      <c r="E43" s="124"/>
      <c r="F43" s="124"/>
      <c r="G43" s="124"/>
      <c r="H43" s="125" t="s">
        <v>77</v>
      </c>
      <c r="I43" s="123"/>
      <c r="J43" s="123"/>
      <c r="K43" s="123"/>
      <c r="L43" s="126" t="s">
        <v>78</v>
      </c>
      <c r="M43" s="123"/>
    </row>
    <row r="44" spans="1:13" x14ac:dyDescent="0.25">
      <c r="A44" s="12"/>
      <c r="B44" s="21"/>
      <c r="C44" s="94" t="s">
        <v>79</v>
      </c>
      <c r="D44" s="95"/>
      <c r="E44" s="95"/>
      <c r="F44" s="95"/>
      <c r="G44" s="95"/>
      <c r="H44" s="21"/>
      <c r="I44" s="1"/>
      <c r="J44" s="85">
        <f>+J49</f>
        <v>480</v>
      </c>
      <c r="K44" s="86">
        <f>+J44</f>
        <v>480</v>
      </c>
      <c r="L44" s="5"/>
      <c r="M44" s="1"/>
    </row>
    <row r="45" spans="1:13" s="122" customFormat="1" ht="15" x14ac:dyDescent="0.25">
      <c r="A45" s="116">
        <v>17</v>
      </c>
      <c r="B45" s="117" t="s">
        <v>52</v>
      </c>
      <c r="C45" s="118" t="s">
        <v>80</v>
      </c>
      <c r="D45" s="118"/>
      <c r="E45" s="118"/>
      <c r="F45" s="118"/>
      <c r="G45" s="118"/>
      <c r="H45" s="119" t="s">
        <v>69</v>
      </c>
      <c r="I45" s="117"/>
      <c r="J45" s="120"/>
      <c r="K45" s="120"/>
      <c r="L45" s="121">
        <f>26.5*2+23+28*2+30+40+50.4+62</f>
        <v>314.39999999999998</v>
      </c>
      <c r="M45" s="117"/>
    </row>
    <row r="46" spans="1:13" s="122" customFormat="1" ht="15" x14ac:dyDescent="0.25">
      <c r="A46" s="116">
        <v>18</v>
      </c>
      <c r="B46" s="117" t="s">
        <v>52</v>
      </c>
      <c r="C46" s="118" t="s">
        <v>81</v>
      </c>
      <c r="D46" s="118"/>
      <c r="E46" s="118"/>
      <c r="F46" s="118"/>
      <c r="G46" s="118"/>
      <c r="H46" s="119" t="s">
        <v>69</v>
      </c>
      <c r="I46" s="117"/>
      <c r="J46" s="120"/>
      <c r="K46" s="120"/>
      <c r="L46" s="121">
        <f>121+155+185+35+35+35+35+35+35+100</f>
        <v>771</v>
      </c>
      <c r="M46" s="117"/>
    </row>
    <row r="47" spans="1:13" s="122" customFormat="1" ht="15" x14ac:dyDescent="0.25">
      <c r="A47" s="116">
        <v>19</v>
      </c>
      <c r="B47" s="117" t="s">
        <v>52</v>
      </c>
      <c r="C47" s="118" t="s">
        <v>82</v>
      </c>
      <c r="D47" s="118"/>
      <c r="E47" s="118"/>
      <c r="F47" s="118"/>
      <c r="G47" s="118"/>
      <c r="H47" s="119" t="s">
        <v>69</v>
      </c>
      <c r="I47" s="117"/>
      <c r="J47" s="120"/>
      <c r="K47" s="120"/>
      <c r="L47" s="121">
        <v>900</v>
      </c>
      <c r="M47" s="117"/>
    </row>
    <row r="48" spans="1:13" s="122" customFormat="1" ht="15" x14ac:dyDescent="0.25">
      <c r="A48" s="116">
        <v>22</v>
      </c>
      <c r="B48" s="117" t="s">
        <v>52</v>
      </c>
      <c r="C48" s="118" t="s">
        <v>83</v>
      </c>
      <c r="D48" s="118"/>
      <c r="E48" s="118"/>
      <c r="F48" s="118"/>
      <c r="G48" s="118"/>
      <c r="H48" s="119" t="s">
        <v>69</v>
      </c>
      <c r="I48" s="117"/>
      <c r="J48" s="120"/>
      <c r="K48" s="120"/>
      <c r="L48" s="121">
        <f>15*6</f>
        <v>90</v>
      </c>
      <c r="M48" s="117"/>
    </row>
    <row r="49" spans="1:13" x14ac:dyDescent="0.25">
      <c r="A49" s="12"/>
      <c r="B49" s="1" t="s">
        <v>57</v>
      </c>
      <c r="C49" s="11" t="s">
        <v>84</v>
      </c>
      <c r="D49" s="11"/>
      <c r="E49" s="11"/>
      <c r="F49" s="11"/>
      <c r="G49" s="11"/>
      <c r="H49" s="88" t="s">
        <v>59</v>
      </c>
      <c r="I49" s="1"/>
      <c r="J49" s="1">
        <v>480</v>
      </c>
      <c r="K49" s="91">
        <v>480</v>
      </c>
      <c r="L49" s="5"/>
      <c r="M49" s="1"/>
    </row>
    <row r="50" spans="1:13" hidden="1" x14ac:dyDescent="0.25">
      <c r="A50" s="12"/>
      <c r="B50" s="21"/>
      <c r="C50" s="94" t="s">
        <v>85</v>
      </c>
      <c r="D50" s="95"/>
      <c r="E50" s="95"/>
      <c r="F50" s="95"/>
      <c r="G50" s="95"/>
      <c r="H50" s="21"/>
      <c r="I50" s="1"/>
      <c r="J50" s="85"/>
      <c r="K50" s="97"/>
      <c r="L50" s="5"/>
      <c r="M50" s="1"/>
    </row>
    <row r="51" spans="1:13" x14ac:dyDescent="0.25">
      <c r="A51" s="12"/>
      <c r="B51" s="21"/>
      <c r="C51" s="94" t="s">
        <v>86</v>
      </c>
      <c r="D51" s="95"/>
      <c r="E51" s="95"/>
      <c r="F51" s="95"/>
      <c r="G51" s="95"/>
      <c r="H51" s="21"/>
      <c r="I51" s="1"/>
      <c r="J51" s="85">
        <f>+J52</f>
        <v>176</v>
      </c>
      <c r="K51" s="98">
        <f>+K52</f>
        <v>171.8</v>
      </c>
      <c r="L51" s="5"/>
      <c r="M51" s="1"/>
    </row>
    <row r="52" spans="1:13" x14ac:dyDescent="0.25">
      <c r="A52" s="12">
        <v>9</v>
      </c>
      <c r="B52" s="1" t="s">
        <v>55</v>
      </c>
      <c r="C52" s="11" t="s">
        <v>67</v>
      </c>
      <c r="D52" s="11"/>
      <c r="E52" s="11"/>
      <c r="F52" s="11"/>
      <c r="G52" s="11"/>
      <c r="H52" s="88" t="s">
        <v>59</v>
      </c>
      <c r="I52" s="1"/>
      <c r="J52" s="93">
        <v>176</v>
      </c>
      <c r="K52" s="91">
        <f>85.52+86.28</f>
        <v>171.8</v>
      </c>
      <c r="L52" s="5"/>
      <c r="M52" s="1"/>
    </row>
    <row r="53" spans="1:13" x14ac:dyDescent="0.25">
      <c r="A53" s="12"/>
      <c r="B53" s="21"/>
      <c r="C53" s="94" t="s">
        <v>87</v>
      </c>
      <c r="D53" s="95"/>
      <c r="E53" s="95"/>
      <c r="F53" s="95"/>
      <c r="G53" s="95"/>
      <c r="H53" s="21"/>
      <c r="I53" s="1"/>
      <c r="J53" s="85">
        <f>+J55+J54</f>
        <v>750</v>
      </c>
      <c r="K53" s="86">
        <f>+K55+K54</f>
        <v>750</v>
      </c>
      <c r="L53" s="5"/>
      <c r="M53" s="1"/>
    </row>
    <row r="54" spans="1:13" x14ac:dyDescent="0.25">
      <c r="A54" s="12">
        <v>11</v>
      </c>
      <c r="B54" s="1" t="s">
        <v>55</v>
      </c>
      <c r="C54" s="11" t="s">
        <v>88</v>
      </c>
      <c r="D54" s="11"/>
      <c r="E54" s="11"/>
      <c r="F54" s="11"/>
      <c r="G54" s="11"/>
      <c r="H54" s="88" t="s">
        <v>59</v>
      </c>
      <c r="I54" s="1"/>
      <c r="J54" s="93">
        <v>250</v>
      </c>
      <c r="K54" s="1">
        <f>27.65+50+172.35</f>
        <v>250</v>
      </c>
      <c r="L54" s="5"/>
      <c r="M54" s="1"/>
    </row>
    <row r="55" spans="1:13" x14ac:dyDescent="0.25">
      <c r="A55" s="12"/>
      <c r="B55" s="1"/>
      <c r="C55" s="11" t="s">
        <v>89</v>
      </c>
      <c r="D55" s="11"/>
      <c r="E55" s="11"/>
      <c r="F55" s="11"/>
      <c r="G55" s="11"/>
      <c r="H55" s="88" t="s">
        <v>59</v>
      </c>
      <c r="I55" s="1"/>
      <c r="J55" s="6">
        <v>500</v>
      </c>
      <c r="K55" s="91">
        <v>500</v>
      </c>
      <c r="L55" s="5"/>
      <c r="M55" s="1"/>
    </row>
    <row r="56" spans="1:13" x14ac:dyDescent="0.25">
      <c r="A56" s="12"/>
      <c r="B56" s="21"/>
      <c r="C56" s="94" t="s">
        <v>90</v>
      </c>
      <c r="D56" s="95"/>
      <c r="E56" s="95"/>
      <c r="F56" s="95"/>
      <c r="G56" s="95"/>
      <c r="H56" s="88" t="s">
        <v>59</v>
      </c>
      <c r="I56" s="1"/>
      <c r="J56" s="85">
        <v>3239.82</v>
      </c>
      <c r="K56" s="99">
        <f>+J56</f>
        <v>3239.82</v>
      </c>
      <c r="L56" s="5"/>
      <c r="M56" s="1"/>
    </row>
    <row r="57" spans="1:13" x14ac:dyDescent="0.25">
      <c r="A57" s="12"/>
      <c r="B57" s="21"/>
      <c r="C57" s="94" t="s">
        <v>91</v>
      </c>
      <c r="D57" s="95"/>
      <c r="E57" s="95"/>
      <c r="F57" s="95"/>
      <c r="G57" s="95"/>
      <c r="H57" s="21"/>
      <c r="I57" s="1"/>
      <c r="J57" s="85">
        <f>+J58+J59+J60+J61+J62+J63+J64+J65+J66</f>
        <v>4426.3</v>
      </c>
      <c r="K57" s="98">
        <f>+K58+K59+K60+K61+K62+K63+K64+K65+K66</f>
        <v>3557.27</v>
      </c>
      <c r="L57" s="5"/>
      <c r="M57" s="1"/>
    </row>
    <row r="58" spans="1:13" x14ac:dyDescent="0.25">
      <c r="A58" s="12">
        <v>21</v>
      </c>
      <c r="B58" s="1" t="s">
        <v>92</v>
      </c>
      <c r="C58" s="11" t="s">
        <v>93</v>
      </c>
      <c r="D58" s="11"/>
      <c r="E58" s="11"/>
      <c r="F58" s="11"/>
      <c r="G58" s="11"/>
      <c r="H58" s="88" t="s">
        <v>59</v>
      </c>
      <c r="I58" s="1"/>
      <c r="J58" s="93">
        <v>820</v>
      </c>
      <c r="K58" s="1">
        <f>520+260</f>
        <v>780</v>
      </c>
      <c r="L58" s="5"/>
      <c r="M58" s="1"/>
    </row>
    <row r="59" spans="1:13" x14ac:dyDescent="0.25">
      <c r="A59" s="12"/>
      <c r="B59" s="1" t="s">
        <v>61</v>
      </c>
      <c r="C59" s="11" t="s">
        <v>94</v>
      </c>
      <c r="D59" s="11"/>
      <c r="E59" s="11"/>
      <c r="F59" s="11"/>
      <c r="G59" s="11"/>
      <c r="H59" s="88" t="s">
        <v>59</v>
      </c>
      <c r="I59" s="1"/>
      <c r="J59" s="93">
        <v>1200</v>
      </c>
      <c r="K59" s="1">
        <v>1200</v>
      </c>
      <c r="L59" s="5"/>
      <c r="M59" s="1"/>
    </row>
    <row r="60" spans="1:13" x14ac:dyDescent="0.25">
      <c r="A60" s="12"/>
      <c r="B60" s="1"/>
      <c r="C60" s="11" t="s">
        <v>95</v>
      </c>
      <c r="D60" s="11"/>
      <c r="E60" s="11"/>
      <c r="F60" s="11"/>
      <c r="G60" s="11"/>
      <c r="H60" s="88" t="s">
        <v>59</v>
      </c>
      <c r="I60" s="1"/>
      <c r="J60" s="93">
        <v>275</v>
      </c>
      <c r="K60" s="1">
        <v>175</v>
      </c>
      <c r="L60" s="5"/>
      <c r="M60" s="1"/>
    </row>
    <row r="61" spans="1:13" x14ac:dyDescent="0.25">
      <c r="A61" s="12"/>
      <c r="B61" s="1"/>
      <c r="C61" s="11" t="s">
        <v>96</v>
      </c>
      <c r="D61" s="11"/>
      <c r="E61" s="11"/>
      <c r="F61" s="11"/>
      <c r="G61" s="11"/>
      <c r="H61" s="100" t="s">
        <v>54</v>
      </c>
      <c r="I61" s="1"/>
      <c r="J61" s="89">
        <v>700</v>
      </c>
      <c r="K61" s="1"/>
      <c r="L61" s="5"/>
      <c r="M61" s="1"/>
    </row>
    <row r="62" spans="1:13" x14ac:dyDescent="0.25">
      <c r="A62" s="12"/>
      <c r="B62" s="1"/>
      <c r="C62" s="11" t="s">
        <v>97</v>
      </c>
      <c r="D62" s="11"/>
      <c r="E62" s="11"/>
      <c r="F62" s="11"/>
      <c r="G62" s="11"/>
      <c r="H62" s="88" t="s">
        <v>59</v>
      </c>
      <c r="I62" s="1"/>
      <c r="J62" s="93">
        <v>400</v>
      </c>
      <c r="K62" s="1">
        <v>365.9</v>
      </c>
      <c r="L62" s="5"/>
      <c r="M62" s="1"/>
    </row>
    <row r="63" spans="1:13" x14ac:dyDescent="0.25">
      <c r="A63" s="12"/>
      <c r="B63" s="1"/>
      <c r="C63" s="11" t="s">
        <v>98</v>
      </c>
      <c r="D63" s="11"/>
      <c r="E63" s="11"/>
      <c r="F63" s="11"/>
      <c r="G63" s="11"/>
      <c r="H63" s="88" t="s">
        <v>59</v>
      </c>
      <c r="I63" s="1"/>
      <c r="J63" s="93">
        <v>1000</v>
      </c>
      <c r="K63" s="1">
        <f>+'[1]rezerwa 1000zł'!I23</f>
        <v>1005.07</v>
      </c>
      <c r="L63" s="5"/>
      <c r="M63" s="1"/>
    </row>
    <row r="64" spans="1:13" x14ac:dyDescent="0.25">
      <c r="A64" s="12"/>
      <c r="B64" s="1"/>
      <c r="C64" s="11" t="s">
        <v>99</v>
      </c>
      <c r="D64" s="11"/>
      <c r="E64" s="11"/>
      <c r="F64" s="11"/>
      <c r="G64" s="11"/>
      <c r="H64" s="100" t="s">
        <v>54</v>
      </c>
      <c r="I64" s="1"/>
      <c r="J64" s="89"/>
      <c r="K64" s="1"/>
      <c r="L64" s="5"/>
      <c r="M64" s="1"/>
    </row>
    <row r="65" spans="1:13" x14ac:dyDescent="0.25">
      <c r="A65" s="12"/>
      <c r="B65" s="1"/>
      <c r="C65" s="11" t="s">
        <v>100</v>
      </c>
      <c r="D65" s="11"/>
      <c r="E65" s="11"/>
      <c r="F65" s="11"/>
      <c r="G65" s="11"/>
      <c r="H65" s="88" t="s">
        <v>59</v>
      </c>
      <c r="I65" s="1"/>
      <c r="J65" s="1">
        <v>4.2</v>
      </c>
      <c r="K65" s="91">
        <v>4.2</v>
      </c>
      <c r="L65" s="5"/>
      <c r="M65" s="1"/>
    </row>
    <row r="66" spans="1:13" ht="16.5" thickBot="1" x14ac:dyDescent="0.3">
      <c r="A66" s="12"/>
      <c r="B66" s="101"/>
      <c r="C66" s="102" t="s">
        <v>101</v>
      </c>
      <c r="D66" s="102"/>
      <c r="E66" s="102"/>
      <c r="F66" s="102"/>
      <c r="G66" s="102"/>
      <c r="H66" s="103" t="s">
        <v>59</v>
      </c>
      <c r="I66" s="101"/>
      <c r="J66" s="101">
        <f>+L19</f>
        <v>27.1</v>
      </c>
      <c r="K66" s="104">
        <f>+J66</f>
        <v>27.1</v>
      </c>
      <c r="L66" s="105"/>
      <c r="M66" s="1"/>
    </row>
    <row r="67" spans="1:13" ht="16.5" thickTop="1" x14ac:dyDescent="0.25">
      <c r="A67" s="12"/>
      <c r="B67" s="1"/>
      <c r="C67" s="9"/>
      <c r="D67" s="1"/>
      <c r="E67" s="1"/>
      <c r="F67" s="1"/>
      <c r="G67" s="1"/>
      <c r="H67" s="1"/>
      <c r="I67" s="1"/>
      <c r="J67" s="1">
        <f>+J27+J33+J38+J44+J51+J53+J56+J57</f>
        <v>11921.259999999998</v>
      </c>
      <c r="K67" s="13">
        <f>+K57+K56+K53+K52+K44+K38+K33+K27</f>
        <v>10557.979999999998</v>
      </c>
      <c r="L67" s="1">
        <f>SUM(L37:L66)</f>
        <v>6590.2</v>
      </c>
      <c r="M67" s="1"/>
    </row>
    <row r="68" spans="1:13" x14ac:dyDescent="0.25">
      <c r="A68" s="12"/>
      <c r="B68" s="1"/>
      <c r="C68" s="9"/>
      <c r="D68" s="1"/>
      <c r="E68" s="1"/>
      <c r="F68" s="1"/>
      <c r="G68" s="1"/>
      <c r="H68" s="1"/>
      <c r="I68" s="1"/>
      <c r="J68" s="1"/>
      <c r="K68" s="106"/>
      <c r="L68" s="1"/>
      <c r="M68" s="1"/>
    </row>
  </sheetData>
  <mergeCells count="50">
    <mergeCell ref="C64:G64"/>
    <mergeCell ref="C65:G65"/>
    <mergeCell ref="C66:G66"/>
    <mergeCell ref="C26:G26"/>
    <mergeCell ref="C58:G58"/>
    <mergeCell ref="C59:G59"/>
    <mergeCell ref="C60:G60"/>
    <mergeCell ref="C61:G61"/>
    <mergeCell ref="C62:G62"/>
    <mergeCell ref="C63:G63"/>
    <mergeCell ref="C47:G47"/>
    <mergeCell ref="C48:G48"/>
    <mergeCell ref="C49:G49"/>
    <mergeCell ref="C52:G52"/>
    <mergeCell ref="C54:G54"/>
    <mergeCell ref="C55:G55"/>
    <mergeCell ref="C40:G40"/>
    <mergeCell ref="C41:G41"/>
    <mergeCell ref="C42:G42"/>
    <mergeCell ref="C43:G43"/>
    <mergeCell ref="C45:G45"/>
    <mergeCell ref="C46:G46"/>
    <mergeCell ref="C32:G32"/>
    <mergeCell ref="C34:G34"/>
    <mergeCell ref="C35:G35"/>
    <mergeCell ref="C36:G36"/>
    <mergeCell ref="C37:G37"/>
    <mergeCell ref="C39:G39"/>
    <mergeCell ref="C25:D25"/>
    <mergeCell ref="L26:L27"/>
    <mergeCell ref="C28:G28"/>
    <mergeCell ref="C29:G29"/>
    <mergeCell ref="C30:G30"/>
    <mergeCell ref="C31:G31"/>
    <mergeCell ref="C21:D21"/>
    <mergeCell ref="G21:H21"/>
    <mergeCell ref="J21:K21"/>
    <mergeCell ref="C22:D22"/>
    <mergeCell ref="C23:D23"/>
    <mergeCell ref="C24:D24"/>
    <mergeCell ref="G13:L13"/>
    <mergeCell ref="C14:D14"/>
    <mergeCell ref="C15:D15"/>
    <mergeCell ref="C16:D16"/>
    <mergeCell ref="B18:B24"/>
    <mergeCell ref="C18:D18"/>
    <mergeCell ref="C19:D19"/>
    <mergeCell ref="C20:D20"/>
    <mergeCell ref="G20:H20"/>
    <mergeCell ref="J20:K20"/>
  </mergeCells>
  <pageMargins left="0.11811023622047245" right="0.11811023622047245" top="0.19685039370078741" bottom="0.15748031496062992" header="0.11811023622047245" footer="0.11811023622047245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cp:lastPrinted>2012-09-10T07:55:49Z</cp:lastPrinted>
  <dcterms:created xsi:type="dcterms:W3CDTF">2012-09-10T07:22:32Z</dcterms:created>
  <dcterms:modified xsi:type="dcterms:W3CDTF">2012-09-10T07:56:08Z</dcterms:modified>
</cp:coreProperties>
</file>