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03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<sst xmlns="http://schemas.openxmlformats.org/spreadsheetml/2006/main" count="188" uniqueCount="137">
  <si>
    <t>Budżet RRG24 na rok szkolny 2012/2013  - PROJEKT</t>
  </si>
  <si>
    <t>stan na</t>
  </si>
  <si>
    <t>Rozliczenie roku 2010/2011</t>
  </si>
  <si>
    <t>(SP)</t>
  </si>
  <si>
    <t>Stan Początkowy</t>
  </si>
  <si>
    <t>01-09-2011</t>
  </si>
  <si>
    <t>SP</t>
  </si>
  <si>
    <t>WYDATKI</t>
  </si>
  <si>
    <t>WPŁYWY</t>
  </si>
  <si>
    <t>wpłaty na RR</t>
  </si>
  <si>
    <t>imprezy, wycieczki</t>
  </si>
  <si>
    <t>30-11-2012</t>
  </si>
  <si>
    <t>prowizja ubezp.</t>
  </si>
  <si>
    <t>usł bankowe</t>
  </si>
  <si>
    <t>prowizja od ubez.</t>
  </si>
  <si>
    <t>odsetki bank.</t>
  </si>
  <si>
    <t>tort,um zlec. Opł poczt</t>
  </si>
  <si>
    <t>librus - saldo (wpłaty - wypłaty)</t>
  </si>
  <si>
    <t>w.c. progr niem-pol</t>
  </si>
  <si>
    <t>zwrot z progr pol-niem</t>
  </si>
  <si>
    <t>SK</t>
  </si>
  <si>
    <t>kiermasz ozdób XII 2012</t>
  </si>
  <si>
    <t>na +</t>
  </si>
  <si>
    <t>na -</t>
  </si>
  <si>
    <t>kiermasz wielkanocny III 2013</t>
  </si>
  <si>
    <t>wpłaty od klas III na medale</t>
  </si>
  <si>
    <t>razem</t>
  </si>
  <si>
    <t>stan</t>
  </si>
  <si>
    <t>końcowy - rezerwa na 31.06</t>
  </si>
  <si>
    <t>Rozliczenie roku 2011/2012</t>
  </si>
  <si>
    <t>Środki do wydatkowania ogółem</t>
  </si>
  <si>
    <t>WYDATKI już wykonane</t>
  </si>
  <si>
    <t>WPŁYWY I WYDATKI - zestawienie G.Jeżyna</t>
  </si>
  <si>
    <t>6-09-2012</t>
  </si>
  <si>
    <r>
      <t>podania/wyd. zatwierdzone -</t>
    </r>
    <r>
      <rPr>
        <b/>
        <sz val="14"/>
        <color indexed="8"/>
        <rFont val="Calibri"/>
        <family val="2"/>
      </rPr>
      <t xml:space="preserve"> nie wykonane</t>
    </r>
  </si>
  <si>
    <t>imprezy, kółka tort</t>
  </si>
  <si>
    <t>REZERWY planowane na początku roku 2012/2013</t>
  </si>
  <si>
    <t>pomoc materialną/nagrody na koniec roku</t>
  </si>
  <si>
    <t>papier xero, myszka</t>
  </si>
  <si>
    <r>
      <rPr>
        <sz val="14"/>
        <color indexed="8"/>
        <rFont val="Calibri"/>
        <family val="2"/>
      </rPr>
      <t xml:space="preserve">dofinansowanie medali </t>
    </r>
    <r>
      <rPr>
        <sz val="13"/>
        <color indexed="8"/>
        <rFont val="Calibri"/>
        <family val="2"/>
      </rPr>
      <t>(jeśli RR miałaby pokryć całą brakującą kwotę)</t>
    </r>
  </si>
  <si>
    <t>odsetki bankowe</t>
  </si>
  <si>
    <t xml:space="preserve">koszty obsługi kasowej maksymalnie do </t>
  </si>
  <si>
    <t>medale kierm. Pom. Fiz</t>
  </si>
  <si>
    <t>koszty inne</t>
  </si>
  <si>
    <t>Tydzień sportu na zakończenie roku</t>
  </si>
  <si>
    <t>wynagr księg/sekret</t>
  </si>
  <si>
    <t>dopuszczony błąd stanu początkowego</t>
  </si>
  <si>
    <t>nagrody dla Samorządu na koniec roku</t>
  </si>
  <si>
    <t>Stan Końcowy</t>
  </si>
  <si>
    <t>Razem</t>
  </si>
  <si>
    <t>Do dyspozycji RR pozostaje</t>
  </si>
  <si>
    <t>WYDATKI wg wszystkich dotychczas otrzymanych podań</t>
  </si>
  <si>
    <t>udział % wg preliminarza</t>
  </si>
  <si>
    <t>kwota bazowa</t>
  </si>
  <si>
    <t xml:space="preserve">X </t>
  </si>
  <si>
    <t>XI</t>
  </si>
  <si>
    <t>XII</t>
  </si>
  <si>
    <t>I</t>
  </si>
  <si>
    <t>II</t>
  </si>
  <si>
    <t>III</t>
  </si>
  <si>
    <t>IV</t>
  </si>
  <si>
    <t>V</t>
  </si>
  <si>
    <t>VI</t>
  </si>
  <si>
    <t>F1</t>
  </si>
  <si>
    <t>konkursy/nagrody dla uczniów</t>
  </si>
  <si>
    <t>F2</t>
  </si>
  <si>
    <t>pomoc materialna i nagrody</t>
  </si>
  <si>
    <t>F3</t>
  </si>
  <si>
    <t>bal, imprezy</t>
  </si>
  <si>
    <t>F5</t>
  </si>
  <si>
    <t>doinwestow. mienia szkoły / pomoce naukowe</t>
  </si>
  <si>
    <t>F6</t>
  </si>
  <si>
    <t>medale pamiątkowe dla 3 klas</t>
  </si>
  <si>
    <t>F7</t>
  </si>
  <si>
    <t>koszty administr/biurowe</t>
  </si>
  <si>
    <t>Wykaz wydatków planowanych / wykonanych</t>
  </si>
  <si>
    <t>decyzja RR</t>
  </si>
  <si>
    <t>plan</t>
  </si>
  <si>
    <t>wykon.</t>
  </si>
  <si>
    <t>FUNDUSZ</t>
  </si>
  <si>
    <t>Lp.</t>
  </si>
  <si>
    <t>nr podania</t>
  </si>
  <si>
    <t>Treść</t>
  </si>
  <si>
    <t>Wykonawca</t>
  </si>
  <si>
    <t>Zakup ciast i naczyń jednorazowych na Dzień Nauczyciela</t>
  </si>
  <si>
    <t>Reszel / Rudnicka</t>
  </si>
  <si>
    <t>zatw.</t>
  </si>
  <si>
    <t>f3</t>
  </si>
  <si>
    <t>f3 suma</t>
  </si>
  <si>
    <t>Dofinansowanie zakupu lektur do biblioteki G24</t>
  </si>
  <si>
    <t>A. Czapska</t>
  </si>
  <si>
    <t>szkoła</t>
  </si>
  <si>
    <t>f5 / 270zł</t>
  </si>
  <si>
    <t xml:space="preserve">f5 suma </t>
  </si>
  <si>
    <t xml:space="preserve">Opłata konkursowa Deutschfreund 2012 dla 37 uczniów </t>
  </si>
  <si>
    <t>A.Lenarczyk/H.Nowicka/I.Rzymowska</t>
  </si>
  <si>
    <t>f1 / pozost. 45,75zł</t>
  </si>
  <si>
    <t>f1 suma</t>
  </si>
  <si>
    <t xml:space="preserve">Opłata konkursowa Sprachdoktor 2013 dla 30 uczniów </t>
  </si>
  <si>
    <t>f1</t>
  </si>
  <si>
    <t>f7 suma</t>
  </si>
  <si>
    <t>Wyżywienie dla młodzieży z Niemiec - 2 dni/ 20 osób</t>
  </si>
  <si>
    <t>A. Lenarczyk</t>
  </si>
  <si>
    <t>Pokrycie kosztu przejazdu na zawody w Adamowie</t>
  </si>
  <si>
    <t>D. Żoliński</t>
  </si>
  <si>
    <t>Dofinansowanie na art. Biurowe dla Samorządu</t>
  </si>
  <si>
    <t>M. Frańczak</t>
  </si>
  <si>
    <t>f5</t>
  </si>
  <si>
    <t>Dofinansowanie uroczystego zakończ nauki dla klas III</t>
  </si>
  <si>
    <t>E. Pogorzelec/ M.Niedzwiadek</t>
  </si>
  <si>
    <t>x</t>
  </si>
  <si>
    <t>Dofinansowanie nagród w konkursie ortograficznym</t>
  </si>
  <si>
    <t>J.Kierepka/M.Niedźwiadek</t>
  </si>
  <si>
    <t>Puchary dla sportowców na zakończenie klas III</t>
  </si>
  <si>
    <t>M. Łuszczyńska - Tytłak</t>
  </si>
  <si>
    <t>Dofinansowanie wycieczki dla klasy z najwyższą frekw.</t>
  </si>
  <si>
    <t>Dofin. dni otwartych drzwi (dekoracje słodycze ulotki)</t>
  </si>
  <si>
    <t>odrzucono</t>
  </si>
  <si>
    <t>Dofinansowanie zakupu teczek na zakończenie dla klas III</t>
  </si>
  <si>
    <t>Nagrody dla zwycięzców konkursów przedmiotowych</t>
  </si>
  <si>
    <t>Sfinansow zakupu biletów MPK uczestnikom zaw. sport.</t>
  </si>
  <si>
    <t>Zestaw CD-MP-USB, mikrofon,wzmacniacz do org. Imprez</t>
  </si>
  <si>
    <t>M. Minczenko</t>
  </si>
  <si>
    <t>Dofinansowanie uczestników Ogólnopol. Olimp. Mitolog.</t>
  </si>
  <si>
    <t>J. Kierepka</t>
  </si>
  <si>
    <t>klasy III G24</t>
  </si>
  <si>
    <t>papier xero dla RR</t>
  </si>
  <si>
    <t>f7</t>
  </si>
  <si>
    <t>wieniec od RR ZS7</t>
  </si>
  <si>
    <r>
      <t xml:space="preserve">Dofinansowanie konkursu "Olimpus" </t>
    </r>
    <r>
      <rPr>
        <sz val="12"/>
        <color indexed="8"/>
        <rFont val="Calibri"/>
        <family val="2"/>
      </rPr>
      <t>(głosowania mailowe)</t>
    </r>
  </si>
  <si>
    <t>I.Rzymowska</t>
  </si>
  <si>
    <t>(45,75+26,7)</t>
  </si>
  <si>
    <t>wzrost o:</t>
  </si>
  <si>
    <t>W ujęciu rok bieżący do poprzedniego</t>
  </si>
  <si>
    <t>kwoty wpłat</t>
  </si>
  <si>
    <t>Dofinansowanie oprawy artystycznej na balu gimnazjalistów</t>
  </si>
  <si>
    <t>kwoty z prowizji ubezpieczeniowej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</si>
</sst>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</numFmts>
  <fonts count="4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u val="single"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3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4"/>
      <color indexed="49"/>
      <name val="Calibri"/>
      <family val="2"/>
    </font>
    <font>
      <b/>
      <sz val="14"/>
      <color indexed="56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2"/>
      <color indexed="49"/>
      <name val="Calibri"/>
      <family val="2"/>
    </font>
    <font>
      <b/>
      <sz val="14"/>
      <color indexed="60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sz val="14"/>
      <color indexed="49"/>
      <name val="Calibri"/>
      <family val="2"/>
    </font>
    <font>
      <b/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6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20" borderId="0" xfId="0" applyNumberFormat="1" applyFont="1" applyFill="1" applyAlignment="1">
      <alignment/>
    </xf>
    <xf numFmtId="164" fontId="3" fillId="20" borderId="13" xfId="0" applyNumberFormat="1" applyFont="1" applyFill="1" applyBorder="1" applyAlignment="1">
      <alignment/>
    </xf>
    <xf numFmtId="164" fontId="3" fillId="20" borderId="0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20" borderId="15" xfId="0" applyNumberFormat="1" applyFont="1" applyFill="1" applyBorder="1" applyAlignment="1">
      <alignment horizontal="right"/>
    </xf>
    <xf numFmtId="164" fontId="3" fillId="20" borderId="15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left"/>
    </xf>
    <xf numFmtId="164" fontId="3" fillId="24" borderId="0" xfId="0" applyNumberFormat="1" applyFont="1" applyFill="1" applyBorder="1" applyAlignment="1">
      <alignment/>
    </xf>
    <xf numFmtId="164" fontId="3" fillId="20" borderId="14" xfId="0" applyNumberFormat="1" applyFont="1" applyFill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3" fillId="20" borderId="18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164" fontId="4" fillId="20" borderId="15" xfId="0" applyNumberFormat="1" applyFont="1" applyFill="1" applyBorder="1" applyAlignment="1">
      <alignment horizontal="right"/>
    </xf>
    <xf numFmtId="164" fontId="4" fillId="20" borderId="15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4" fillId="20" borderId="19" xfId="0" applyNumberFormat="1" applyFont="1" applyFill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20" borderId="22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23" xfId="0" applyNumberFormat="1" applyFont="1" applyBorder="1" applyAlignment="1">
      <alignment horizontal="left"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4" fillId="20" borderId="26" xfId="0" applyNumberFormat="1" applyFont="1" applyFill="1" applyBorder="1" applyAlignment="1">
      <alignment vertical="center"/>
    </xf>
    <xf numFmtId="164" fontId="3" fillId="24" borderId="25" xfId="0" applyNumberFormat="1" applyFont="1" applyFill="1" applyBorder="1" applyAlignment="1">
      <alignment/>
    </xf>
    <xf numFmtId="164" fontId="4" fillId="20" borderId="27" xfId="0" applyNumberFormat="1" applyFont="1" applyFill="1" applyBorder="1" applyAlignment="1">
      <alignment vertical="center"/>
    </xf>
    <xf numFmtId="164" fontId="4" fillId="20" borderId="27" xfId="0" applyNumberFormat="1" applyFont="1" applyFill="1" applyBorder="1" applyAlignment="1">
      <alignment/>
    </xf>
    <xf numFmtId="164" fontId="4" fillId="20" borderId="28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20" borderId="26" xfId="0" applyNumberFormat="1" applyFont="1" applyFill="1" applyBorder="1" applyAlignment="1">
      <alignment/>
    </xf>
    <xf numFmtId="164" fontId="6" fillId="0" borderId="16" xfId="0" applyNumberFormat="1" applyFont="1" applyBorder="1" applyAlignment="1">
      <alignment/>
    </xf>
    <xf numFmtId="164" fontId="10" fillId="0" borderId="18" xfId="0" applyNumberFormat="1" applyFont="1" applyBorder="1" applyAlignment="1">
      <alignment vertical="top"/>
    </xf>
    <xf numFmtId="164" fontId="11" fillId="0" borderId="16" xfId="0" applyNumberFormat="1" applyFont="1" applyBorder="1" applyAlignment="1">
      <alignment/>
    </xf>
    <xf numFmtId="164" fontId="11" fillId="0" borderId="17" xfId="0" applyNumberFormat="1" applyFont="1" applyBorder="1" applyAlignment="1">
      <alignment/>
    </xf>
    <xf numFmtId="164" fontId="10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4" fillId="0" borderId="29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 textRotation="90"/>
    </xf>
    <xf numFmtId="164" fontId="4" fillId="6" borderId="2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/>
    </xf>
    <xf numFmtId="164" fontId="3" fillId="0" borderId="30" xfId="0" applyNumberFormat="1" applyFont="1" applyBorder="1" applyAlignment="1">
      <alignment/>
    </xf>
    <xf numFmtId="164" fontId="3" fillId="20" borderId="31" xfId="0" applyNumberFormat="1" applyFont="1" applyFill="1" applyBorder="1" applyAlignment="1">
      <alignment horizontal="center" wrapText="1"/>
    </xf>
    <xf numFmtId="164" fontId="3" fillId="0" borderId="31" xfId="0" applyNumberFormat="1" applyFont="1" applyBorder="1" applyAlignment="1">
      <alignment wrapText="1"/>
    </xf>
    <xf numFmtId="164" fontId="3" fillId="0" borderId="31" xfId="0" applyNumberFormat="1" applyFont="1" applyBorder="1" applyAlignment="1">
      <alignment horizontal="center" wrapText="1"/>
    </xf>
    <xf numFmtId="164" fontId="3" fillId="20" borderId="31" xfId="0" applyNumberFormat="1" applyFont="1" applyFill="1" applyBorder="1" applyAlignment="1">
      <alignment horizontal="center"/>
    </xf>
    <xf numFmtId="164" fontId="3" fillId="0" borderId="32" xfId="0" applyNumberFormat="1" applyFont="1" applyBorder="1" applyAlignment="1">
      <alignment/>
    </xf>
    <xf numFmtId="0" fontId="3" fillId="0" borderId="24" xfId="0" applyFont="1" applyBorder="1" applyAlignment="1">
      <alignment/>
    </xf>
    <xf numFmtId="10" fontId="3" fillId="0" borderId="24" xfId="0" applyNumberFormat="1" applyFont="1" applyBorder="1" applyAlignment="1">
      <alignment/>
    </xf>
    <xf numFmtId="164" fontId="3" fillId="7" borderId="24" xfId="0" applyNumberFormat="1" applyFont="1" applyFill="1" applyBorder="1" applyAlignment="1">
      <alignment/>
    </xf>
    <xf numFmtId="164" fontId="7" fillId="7" borderId="24" xfId="0" applyNumberFormat="1" applyFont="1" applyFill="1" applyBorder="1" applyAlignment="1">
      <alignment/>
    </xf>
    <xf numFmtId="164" fontId="3" fillId="7" borderId="0" xfId="0" applyNumberFormat="1" applyFont="1" applyFill="1" applyAlignment="1">
      <alignment/>
    </xf>
    <xf numFmtId="0" fontId="3" fillId="0" borderId="0" xfId="0" applyNumberFormat="1" applyFont="1" applyAlignment="1">
      <alignment vertical="center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10" fontId="3" fillId="0" borderId="24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164" fontId="3" fillId="7" borderId="24" xfId="0" applyNumberFormat="1" applyFont="1" applyFill="1" applyBorder="1" applyAlignment="1">
      <alignment vertical="center"/>
    </xf>
    <xf numFmtId="164" fontId="7" fillId="7" borderId="24" xfId="0" applyNumberFormat="1" applyFont="1" applyFill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164" fontId="3" fillId="7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0" fontId="3" fillId="0" borderId="34" xfId="0" applyNumberFormat="1" applyFont="1" applyBorder="1" applyAlignment="1">
      <alignment/>
    </xf>
    <xf numFmtId="164" fontId="3" fillId="7" borderId="34" xfId="0" applyNumberFormat="1" applyFont="1" applyFill="1" applyBorder="1" applyAlignment="1">
      <alignment/>
    </xf>
    <xf numFmtId="164" fontId="7" fillId="7" borderId="34" xfId="0" applyNumberFormat="1" applyFont="1" applyFill="1" applyBorder="1" applyAlignment="1">
      <alignment/>
    </xf>
    <xf numFmtId="164" fontId="3" fillId="0" borderId="35" xfId="0" applyNumberFormat="1" applyFont="1" applyBorder="1" applyAlignment="1">
      <alignment/>
    </xf>
    <xf numFmtId="164" fontId="3" fillId="20" borderId="24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/>
    </xf>
    <xf numFmtId="164" fontId="0" fillId="20" borderId="0" xfId="0" applyNumberFormat="1" applyFont="1" applyFill="1" applyAlignment="1">
      <alignment wrapText="1"/>
    </xf>
    <xf numFmtId="164" fontId="3" fillId="20" borderId="0" xfId="0" applyNumberFormat="1" applyFont="1" applyFill="1" applyAlignment="1">
      <alignment horizontal="center" vertical="center"/>
    </xf>
    <xf numFmtId="164" fontId="4" fillId="20" borderId="36" xfId="0" applyNumberFormat="1" applyFont="1" applyFill="1" applyBorder="1" applyAlignment="1">
      <alignment/>
    </xf>
    <xf numFmtId="2" fontId="4" fillId="20" borderId="37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19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4" fontId="22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left"/>
    </xf>
    <xf numFmtId="164" fontId="10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4" fontId="10" fillId="0" borderId="0" xfId="0" applyNumberFormat="1" applyFont="1" applyFill="1" applyBorder="1" applyAlignment="1">
      <alignment/>
    </xf>
    <xf numFmtId="8" fontId="4" fillId="0" borderId="0" xfId="0" applyNumberFormat="1" applyFont="1" applyAlignment="1">
      <alignment/>
    </xf>
    <xf numFmtId="9" fontId="3" fillId="0" borderId="0" xfId="52" applyFont="1" applyAlignment="1">
      <alignment/>
    </xf>
    <xf numFmtId="164" fontId="4" fillId="6" borderId="38" xfId="0" applyNumberFormat="1" applyFont="1" applyFill="1" applyBorder="1" applyAlignment="1">
      <alignment horizontal="center" wrapText="1"/>
    </xf>
    <xf numFmtId="164" fontId="4" fillId="6" borderId="39" xfId="0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3" fillId="20" borderId="0" xfId="0" applyNumberFormat="1" applyFont="1" applyFill="1" applyBorder="1" applyAlignment="1">
      <alignment horizontal="center" vertical="center" textRotation="90" wrapText="1"/>
    </xf>
    <xf numFmtId="164" fontId="3" fillId="20" borderId="14" xfId="0" applyNumberFormat="1" applyFont="1" applyFill="1" applyBorder="1" applyAlignment="1">
      <alignment horizontal="center" vertical="center" textRotation="90" wrapText="1"/>
    </xf>
    <xf numFmtId="164" fontId="3" fillId="20" borderId="40" xfId="0" applyNumberFormat="1" applyFont="1" applyFill="1" applyBorder="1" applyAlignment="1">
      <alignment horizontal="center" wrapText="1"/>
    </xf>
    <xf numFmtId="164" fontId="3" fillId="20" borderId="28" xfId="0" applyNumberFormat="1" applyFont="1" applyFill="1" applyBorder="1" applyAlignment="1">
      <alignment horizontal="center" wrapText="1"/>
    </xf>
    <xf numFmtId="164" fontId="3" fillId="0" borderId="24" xfId="0" applyNumberFormat="1" applyFont="1" applyBorder="1" applyAlignment="1">
      <alignment horizontal="center"/>
    </xf>
    <xf numFmtId="164" fontId="3" fillId="20" borderId="30" xfId="0" applyNumberFormat="1" applyFont="1" applyFill="1" applyBorder="1" applyAlignment="1">
      <alignment horizontal="center" wrapText="1"/>
    </xf>
    <xf numFmtId="164" fontId="3" fillId="20" borderId="32" xfId="0" applyNumberFormat="1" applyFont="1" applyFill="1" applyBorder="1" applyAlignment="1">
      <alignment horizontal="center" wrapText="1"/>
    </xf>
    <xf numFmtId="164" fontId="3" fillId="20" borderId="33" xfId="0" applyNumberFormat="1" applyFont="1" applyFill="1" applyBorder="1" applyAlignment="1">
      <alignment horizontal="center" wrapText="1"/>
    </xf>
    <xf numFmtId="164" fontId="3" fillId="20" borderId="35" xfId="0" applyNumberFormat="1" applyFont="1" applyFill="1" applyBorder="1" applyAlignment="1">
      <alignment horizontal="center" wrapText="1"/>
    </xf>
    <xf numFmtId="164" fontId="3" fillId="0" borderId="38" xfId="0" applyNumberFormat="1" applyFont="1" applyBorder="1" applyAlignment="1">
      <alignment horizontal="center" wrapText="1"/>
    </xf>
    <xf numFmtId="164" fontId="3" fillId="0" borderId="39" xfId="0" applyNumberFormat="1" applyFont="1" applyBorder="1" applyAlignment="1">
      <alignment horizontal="center" wrapText="1"/>
    </xf>
    <xf numFmtId="164" fontId="9" fillId="20" borderId="41" xfId="0" applyNumberFormat="1" applyFont="1" applyFill="1" applyBorder="1" applyAlignment="1">
      <alignment horizontal="center" wrapText="1"/>
    </xf>
    <xf numFmtId="164" fontId="9" fillId="20" borderId="27" xfId="0" applyNumberFormat="1" applyFont="1" applyFill="1" applyBorder="1" applyAlignment="1">
      <alignment horizontal="center" wrapText="1"/>
    </xf>
    <xf numFmtId="164" fontId="3" fillId="20" borderId="41" xfId="0" applyNumberFormat="1" applyFont="1" applyFill="1" applyBorder="1" applyAlignment="1">
      <alignment horizontal="center" wrapText="1"/>
    </xf>
    <xf numFmtId="164" fontId="3" fillId="20" borderId="27" xfId="0" applyNumberFormat="1" applyFont="1" applyFill="1" applyBorder="1" applyAlignment="1">
      <alignment horizontal="center" wrapText="1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3" fillId="20" borderId="42" xfId="0" applyNumberFormat="1" applyFont="1" applyFill="1" applyBorder="1" applyAlignment="1">
      <alignment horizontal="center"/>
    </xf>
    <xf numFmtId="164" fontId="3" fillId="20" borderId="20" xfId="0" applyNumberFormat="1" applyFont="1" applyFill="1" applyBorder="1" applyAlignment="1">
      <alignment horizontal="center"/>
    </xf>
    <xf numFmtId="164" fontId="3" fillId="20" borderId="21" xfId="0" applyNumberFormat="1" applyFont="1" applyFill="1" applyBorder="1" applyAlignment="1">
      <alignment horizontal="center"/>
    </xf>
    <xf numFmtId="164" fontId="9" fillId="20" borderId="30" xfId="0" applyNumberFormat="1" applyFont="1" applyFill="1" applyBorder="1" applyAlignment="1">
      <alignment horizontal="center" wrapText="1"/>
    </xf>
    <xf numFmtId="164" fontId="9" fillId="20" borderId="32" xfId="0" applyNumberFormat="1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drzej\Ustawienia%20lokalne\Temporary%20Internet%20Files\OLK101\preliminarz%209_2013kor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obecn"/>
      <sheetName val="budżet"/>
      <sheetName val="wpłaty"/>
      <sheetName val="ubr budż"/>
      <sheetName val="Raport Kasowy"/>
      <sheetName val="Wyciągi bank."/>
      <sheetName val="tab. głosowań"/>
    </sheetNames>
    <sheetDataSet>
      <sheetData sheetId="4">
        <row r="839">
          <cell r="M839">
            <v>277.83</v>
          </cell>
        </row>
        <row r="980">
          <cell r="O980">
            <v>5031.669847328245</v>
          </cell>
        </row>
        <row r="981">
          <cell r="O981">
            <v>20</v>
          </cell>
        </row>
        <row r="984">
          <cell r="O984">
            <v>5727.5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57421875" style="40" bestFit="1" customWidth="1"/>
    <col min="2" max="2" width="6.00390625" style="2" customWidth="1"/>
    <col min="3" max="3" width="35.00390625" style="2" bestFit="1" customWidth="1"/>
    <col min="4" max="4" width="15.7109375" style="2" customWidth="1"/>
    <col min="5" max="5" width="13.57421875" style="2" bestFit="1" customWidth="1"/>
    <col min="6" max="7" width="11.7109375" style="2" customWidth="1"/>
    <col min="8" max="9" width="12.57421875" style="2" customWidth="1"/>
    <col min="10" max="10" width="12.421875" style="2" customWidth="1"/>
    <col min="11" max="11" width="12.7109375" style="2" customWidth="1"/>
    <col min="12" max="12" width="16.28125" style="2" customWidth="1"/>
    <col min="13" max="13" width="11.7109375" style="2" customWidth="1"/>
    <col min="14" max="14" width="12.28125" style="2" customWidth="1"/>
    <col min="15" max="15" width="13.28125" style="2" customWidth="1"/>
    <col min="16" max="16" width="13.57421875" style="2" customWidth="1"/>
    <col min="17" max="16384" width="9.140625" style="2" customWidth="1"/>
  </cols>
  <sheetData>
    <row r="1" spans="2:13" s="2" customFormat="1" ht="29.25" thickBot="1">
      <c r="B1" s="1" t="s">
        <v>0</v>
      </c>
      <c r="I1" s="3"/>
      <c r="J1" s="3"/>
      <c r="K1" s="3"/>
      <c r="L1" s="3"/>
      <c r="M1" s="3"/>
    </row>
    <row r="2" spans="4:13" s="2" customFormat="1" ht="18.75">
      <c r="D2" s="4" t="s">
        <v>1</v>
      </c>
      <c r="G2" s="5" t="s">
        <v>2</v>
      </c>
      <c r="H2" s="6"/>
      <c r="I2" s="6"/>
      <c r="J2" s="6"/>
      <c r="K2" s="6"/>
      <c r="L2" s="6"/>
      <c r="M2" s="7"/>
    </row>
    <row r="3" spans="7:13" s="2" customFormat="1" ht="18.75">
      <c r="G3" s="8"/>
      <c r="H3" s="3"/>
      <c r="I3" s="3"/>
      <c r="J3" s="3"/>
      <c r="K3" s="3"/>
      <c r="L3" s="3"/>
      <c r="M3" s="9"/>
    </row>
    <row r="4" spans="2:13" s="2" customFormat="1" ht="18.75">
      <c r="B4" s="10" t="s">
        <v>3</v>
      </c>
      <c r="C4" s="10" t="s">
        <v>4</v>
      </c>
      <c r="D4" s="10" t="s">
        <v>5</v>
      </c>
      <c r="E4" s="10">
        <f>+I23</f>
        <v>5888.410000000002</v>
      </c>
      <c r="G4" s="11" t="s">
        <v>6</v>
      </c>
      <c r="H4" s="12"/>
      <c r="I4" s="12">
        <v>4633.15</v>
      </c>
      <c r="J4" s="3" t="s">
        <v>7</v>
      </c>
      <c r="K4" s="3"/>
      <c r="L4" s="3"/>
      <c r="M4" s="9"/>
    </row>
    <row r="5" spans="2:13" s="2" customFormat="1" ht="19.5" thickBot="1">
      <c r="B5" s="13"/>
      <c r="C5" s="14" t="s">
        <v>8</v>
      </c>
      <c r="D5" s="15"/>
      <c r="E5" s="15"/>
      <c r="G5" s="8" t="s">
        <v>9</v>
      </c>
      <c r="H5" s="3"/>
      <c r="I5" s="3">
        <v>5250.9</v>
      </c>
      <c r="J5" s="3" t="s">
        <v>10</v>
      </c>
      <c r="K5" s="3"/>
      <c r="L5" s="3">
        <v>9899.13</v>
      </c>
      <c r="M5" s="9"/>
    </row>
    <row r="6" spans="2:13" s="2" customFormat="1" ht="18.75">
      <c r="B6" s="16"/>
      <c r="C6" s="17" t="s">
        <v>9</v>
      </c>
      <c r="D6" s="2" t="s">
        <v>11</v>
      </c>
      <c r="E6" s="2">
        <f>+'[1]Raport Kasowy'!O984</f>
        <v>5727.5</v>
      </c>
      <c r="G6" s="8" t="s">
        <v>12</v>
      </c>
      <c r="H6" s="3"/>
      <c r="I6" s="3">
        <v>3859.75</v>
      </c>
      <c r="J6" s="3" t="s">
        <v>13</v>
      </c>
      <c r="K6" s="3"/>
      <c r="L6" s="3">
        <v>89</v>
      </c>
      <c r="M6" s="9"/>
    </row>
    <row r="7" spans="3:13" s="2" customFormat="1" ht="18.75">
      <c r="C7" s="17" t="s">
        <v>14</v>
      </c>
      <c r="D7" s="2" t="s">
        <v>11</v>
      </c>
      <c r="E7" s="2">
        <f>+'[1]Raport Kasowy'!O980</f>
        <v>5031.669847328245</v>
      </c>
      <c r="G7" s="8" t="s">
        <v>15</v>
      </c>
      <c r="H7" s="3"/>
      <c r="I7" s="3">
        <v>300</v>
      </c>
      <c r="J7" s="3" t="s">
        <v>16</v>
      </c>
      <c r="K7" s="3"/>
      <c r="L7" s="18">
        <v>2602.73</v>
      </c>
      <c r="M7" s="9"/>
    </row>
    <row r="8" spans="3:13" s="2" customFormat="1" ht="18.75">
      <c r="C8" s="17" t="s">
        <v>17</v>
      </c>
      <c r="D8" s="2" t="s">
        <v>11</v>
      </c>
      <c r="E8" s="2">
        <f>+'[1]Raport Kasowy'!O981</f>
        <v>20</v>
      </c>
      <c r="G8" s="8" t="s">
        <v>18</v>
      </c>
      <c r="H8" s="3"/>
      <c r="I8" s="3">
        <v>3174.92</v>
      </c>
      <c r="J8" s="3" t="s">
        <v>19</v>
      </c>
      <c r="K8" s="3"/>
      <c r="L8" s="3">
        <v>779</v>
      </c>
      <c r="M8" s="19" t="s">
        <v>20</v>
      </c>
    </row>
    <row r="9" spans="3:13" s="2" customFormat="1" ht="19.5" thickBot="1">
      <c r="C9" s="17" t="s">
        <v>21</v>
      </c>
      <c r="G9" s="20" t="s">
        <v>22</v>
      </c>
      <c r="H9" s="21"/>
      <c r="I9" s="22">
        <f>SUM(I4:I8)</f>
        <v>17218.72</v>
      </c>
      <c r="J9" s="21" t="s">
        <v>23</v>
      </c>
      <c r="K9" s="21"/>
      <c r="L9" s="23">
        <f>SUM(L5:L8)</f>
        <v>13369.859999999999</v>
      </c>
      <c r="M9" s="24">
        <f>+I9-L9</f>
        <v>3848.8600000000024</v>
      </c>
    </row>
    <row r="10" s="2" customFormat="1" ht="18.75">
      <c r="C10" s="2" t="s">
        <v>24</v>
      </c>
    </row>
    <row r="11" spans="3:7" s="2" customFormat="1" ht="18.75">
      <c r="C11" s="2" t="s">
        <v>25</v>
      </c>
      <c r="F11" s="25"/>
      <c r="G11" s="25"/>
    </row>
    <row r="12" spans="2:5" s="2" customFormat="1" ht="19.5" thickBot="1">
      <c r="B12" s="13"/>
      <c r="C12" s="26" t="s">
        <v>26</v>
      </c>
      <c r="D12" s="15"/>
      <c r="E12" s="27">
        <f>SUM(E4:E11)</f>
        <v>16667.57984732825</v>
      </c>
    </row>
    <row r="13" spans="2:12" s="2" customFormat="1" ht="19.5" thickBot="1">
      <c r="B13" s="2" t="s">
        <v>27</v>
      </c>
      <c r="C13" s="2" t="s">
        <v>28</v>
      </c>
      <c r="E13" s="28">
        <v>2000</v>
      </c>
      <c r="F13" s="29"/>
      <c r="G13" s="152" t="s">
        <v>29</v>
      </c>
      <c r="H13" s="153"/>
      <c r="I13" s="153"/>
      <c r="J13" s="153"/>
      <c r="K13" s="153"/>
      <c r="L13" s="154"/>
    </row>
    <row r="14" spans="2:12" s="2" customFormat="1" ht="19.5" thickBot="1">
      <c r="B14" s="13"/>
      <c r="C14" s="155" t="s">
        <v>30</v>
      </c>
      <c r="D14" s="155"/>
      <c r="E14" s="30">
        <f>+E12-E13</f>
        <v>14667.579847328248</v>
      </c>
      <c r="G14" s="31" t="s">
        <v>4</v>
      </c>
      <c r="H14" s="22"/>
      <c r="I14" s="22">
        <f>+M9</f>
        <v>3848.8600000000024</v>
      </c>
      <c r="J14" s="32"/>
      <c r="K14" s="32"/>
      <c r="L14" s="33"/>
    </row>
    <row r="15" spans="3:12" s="2" customFormat="1" ht="19.5" thickBot="1">
      <c r="C15" s="156" t="s">
        <v>31</v>
      </c>
      <c r="D15" s="156"/>
      <c r="E15" s="34">
        <f>-K38</f>
        <v>-1116.9299999999998</v>
      </c>
      <c r="G15" s="35" t="s">
        <v>32</v>
      </c>
      <c r="H15" s="36"/>
      <c r="I15" s="36"/>
      <c r="J15" s="37"/>
      <c r="K15" s="37"/>
      <c r="L15" s="38" t="s">
        <v>33</v>
      </c>
    </row>
    <row r="16" spans="3:12" s="2" customFormat="1" ht="19.5" thickBot="1">
      <c r="C16" s="157" t="s">
        <v>34</v>
      </c>
      <c r="D16" s="158"/>
      <c r="E16" s="39">
        <f>-(J38-K38)</f>
        <v>-4754.9</v>
      </c>
      <c r="G16" s="5" t="s">
        <v>8</v>
      </c>
      <c r="H16" s="6"/>
      <c r="I16" s="7"/>
      <c r="J16" s="5" t="s">
        <v>7</v>
      </c>
      <c r="K16" s="6"/>
      <c r="L16" s="7"/>
    </row>
    <row r="17" spans="5:12" ht="19.5" thickBot="1">
      <c r="E17" s="41"/>
      <c r="G17" s="42" t="s">
        <v>9</v>
      </c>
      <c r="H17" s="43"/>
      <c r="I17" s="44">
        <v>4820.1</v>
      </c>
      <c r="J17" s="45" t="s">
        <v>35</v>
      </c>
      <c r="K17" s="43"/>
      <c r="L17" s="44">
        <v>9255.2</v>
      </c>
    </row>
    <row r="18" spans="1:12" ht="18.75" customHeight="1">
      <c r="A18" s="137" t="s">
        <v>36</v>
      </c>
      <c r="B18" s="138"/>
      <c r="C18" s="159" t="s">
        <v>37</v>
      </c>
      <c r="D18" s="160"/>
      <c r="E18" s="46">
        <v>-1000</v>
      </c>
      <c r="G18" s="42" t="s">
        <v>14</v>
      </c>
      <c r="H18" s="43"/>
      <c r="I18" s="44">
        <v>4499.43</v>
      </c>
      <c r="J18" s="45" t="s">
        <v>38</v>
      </c>
      <c r="K18" s="43"/>
      <c r="L18" s="47">
        <v>71.48</v>
      </c>
    </row>
    <row r="19" spans="1:12" ht="18.75">
      <c r="A19" s="137"/>
      <c r="B19" s="138"/>
      <c r="C19" s="148" t="s">
        <v>39</v>
      </c>
      <c r="D19" s="149"/>
      <c r="E19" s="48">
        <v>-500</v>
      </c>
      <c r="G19" s="42" t="s">
        <v>40</v>
      </c>
      <c r="H19" s="43"/>
      <c r="I19" s="44">
        <v>50</v>
      </c>
      <c r="J19" s="45" t="s">
        <v>13</v>
      </c>
      <c r="K19" s="43"/>
      <c r="L19" s="44">
        <v>27.1</v>
      </c>
    </row>
    <row r="20" spans="1:12" ht="18.75">
      <c r="A20" s="137"/>
      <c r="B20" s="138"/>
      <c r="C20" s="150" t="s">
        <v>41</v>
      </c>
      <c r="D20" s="151"/>
      <c r="E20" s="49">
        <v>-800</v>
      </c>
      <c r="G20" s="141" t="s">
        <v>42</v>
      </c>
      <c r="H20" s="141"/>
      <c r="I20" s="43">
        <v>3228</v>
      </c>
      <c r="J20" s="141" t="s">
        <v>43</v>
      </c>
      <c r="K20" s="141"/>
      <c r="L20" s="43">
        <v>4.2</v>
      </c>
    </row>
    <row r="21" spans="1:12" ht="19.5" thickBot="1">
      <c r="A21" s="137"/>
      <c r="B21" s="138"/>
      <c r="C21" s="139" t="s">
        <v>44</v>
      </c>
      <c r="D21" s="140"/>
      <c r="E21" s="50">
        <v>-700</v>
      </c>
      <c r="G21" s="141"/>
      <c r="H21" s="141"/>
      <c r="I21" s="51">
        <f>SUM(I17:I20)</f>
        <v>12597.53</v>
      </c>
      <c r="J21" s="141" t="s">
        <v>45</v>
      </c>
      <c r="K21" s="141"/>
      <c r="L21" s="43">
        <v>1200</v>
      </c>
    </row>
    <row r="22" spans="1:12" ht="19.5" thickBot="1">
      <c r="A22" s="137"/>
      <c r="B22" s="138"/>
      <c r="C22" s="142" t="s">
        <v>46</v>
      </c>
      <c r="D22" s="143"/>
      <c r="E22" s="52">
        <v>-888</v>
      </c>
      <c r="G22" s="53"/>
      <c r="H22" s="32"/>
      <c r="I22" s="54">
        <f>SUM(I17:I20)+I14</f>
        <v>16446.390000000003</v>
      </c>
      <c r="J22" s="55"/>
      <c r="K22" s="56"/>
      <c r="L22" s="54">
        <f>SUM(L17:L21)</f>
        <v>10557.980000000001</v>
      </c>
    </row>
    <row r="23" spans="1:11" ht="19.5" thickBot="1">
      <c r="A23" s="137"/>
      <c r="B23" s="138"/>
      <c r="C23" s="144" t="s">
        <v>47</v>
      </c>
      <c r="D23" s="145"/>
      <c r="E23" s="50">
        <v>-200</v>
      </c>
      <c r="G23" s="57" t="s">
        <v>48</v>
      </c>
      <c r="H23" s="57"/>
      <c r="I23" s="57">
        <f>+I22-L22</f>
        <v>5888.410000000002</v>
      </c>
      <c r="K23" s="58"/>
    </row>
    <row r="24" spans="1:7" ht="19.5" thickBot="1">
      <c r="A24" s="137"/>
      <c r="B24" s="138"/>
      <c r="C24" s="146" t="s">
        <v>49</v>
      </c>
      <c r="D24" s="147"/>
      <c r="E24" s="59">
        <f>+SUM(E18:E23)</f>
        <v>-4088</v>
      </c>
      <c r="G24" s="2" t="s">
        <v>133</v>
      </c>
    </row>
    <row r="25" spans="1:11" ht="19.5" thickBot="1">
      <c r="A25" s="60"/>
      <c r="B25" s="61"/>
      <c r="C25" s="134" t="s">
        <v>50</v>
      </c>
      <c r="D25" s="135"/>
      <c r="E25" s="62">
        <f>+E14+E15+E16+E24</f>
        <v>4707.7498473282485</v>
      </c>
      <c r="F25" s="63"/>
      <c r="G25" s="2" t="s">
        <v>132</v>
      </c>
      <c r="H25" s="132">
        <f>+E6-I17</f>
        <v>907.3999999999996</v>
      </c>
      <c r="I25" s="2" t="s">
        <v>134</v>
      </c>
      <c r="K25" s="133"/>
    </row>
    <row r="26" spans="1:11" ht="18.75">
      <c r="A26" s="60"/>
      <c r="B26" s="61"/>
      <c r="C26" s="64"/>
      <c r="D26" s="64"/>
      <c r="E26" s="65"/>
      <c r="F26" s="63"/>
      <c r="H26" s="132">
        <f>+E7-I18</f>
        <v>532.2398473282447</v>
      </c>
      <c r="I26" s="2" t="s">
        <v>136</v>
      </c>
      <c r="K26" s="133"/>
    </row>
    <row r="27" spans="2:15" ht="56.25" hidden="1">
      <c r="B27" s="66"/>
      <c r="C27" s="67" t="s">
        <v>51</v>
      </c>
      <c r="D27" s="68" t="s">
        <v>52</v>
      </c>
      <c r="E27" s="69" t="s">
        <v>53</v>
      </c>
      <c r="F27" s="70" t="s">
        <v>54</v>
      </c>
      <c r="G27" s="70" t="s">
        <v>55</v>
      </c>
      <c r="H27" s="70" t="s">
        <v>56</v>
      </c>
      <c r="I27" s="70" t="s">
        <v>57</v>
      </c>
      <c r="J27" s="70" t="s">
        <v>58</v>
      </c>
      <c r="K27" s="70" t="s">
        <v>59</v>
      </c>
      <c r="L27" s="70" t="s">
        <v>60</v>
      </c>
      <c r="M27" s="70" t="s">
        <v>61</v>
      </c>
      <c r="N27" s="70" t="s">
        <v>62</v>
      </c>
      <c r="O27" s="71" t="s">
        <v>20</v>
      </c>
    </row>
    <row r="28" spans="2:16" ht="18.75" hidden="1">
      <c r="B28" s="45" t="s">
        <v>63</v>
      </c>
      <c r="C28" s="72" t="s">
        <v>64</v>
      </c>
      <c r="D28" s="73">
        <v>0.38</v>
      </c>
      <c r="E28" s="43">
        <f>+E14*D28</f>
        <v>5573.680341984735</v>
      </c>
      <c r="F28" s="74">
        <f>+N41-E21-E23</f>
        <v>3739</v>
      </c>
      <c r="G28" s="74"/>
      <c r="H28" s="75"/>
      <c r="I28" s="74"/>
      <c r="J28" s="74"/>
      <c r="K28" s="75"/>
      <c r="L28" s="75"/>
      <c r="M28" s="74"/>
      <c r="N28" s="75"/>
      <c r="O28" s="44">
        <f aca="true" t="shared" si="0" ref="O28:O34">+E28-F28-G28-H28-I28-J28-K28-L28-M28-N28</f>
        <v>1834.6803419847347</v>
      </c>
      <c r="P28" s="76">
        <f aca="true" t="shared" si="1" ref="P28:P33">+SUM(F28:N28)</f>
        <v>3739</v>
      </c>
    </row>
    <row r="29" spans="2:16" ht="18.75" hidden="1">
      <c r="B29" s="45" t="s">
        <v>65</v>
      </c>
      <c r="C29" s="72" t="s">
        <v>66</v>
      </c>
      <c r="D29" s="73">
        <v>0.1</v>
      </c>
      <c r="E29" s="43">
        <f>+E14*D29</f>
        <v>1466.757984732825</v>
      </c>
      <c r="F29" s="74">
        <f>-E18</f>
        <v>1000</v>
      </c>
      <c r="G29" s="74"/>
      <c r="H29" s="74"/>
      <c r="I29" s="74"/>
      <c r="J29" s="74"/>
      <c r="K29" s="74"/>
      <c r="L29" s="74"/>
      <c r="M29" s="74"/>
      <c r="N29" s="74"/>
      <c r="O29" s="44">
        <f t="shared" si="0"/>
        <v>466.757984732825</v>
      </c>
      <c r="P29" s="76">
        <f t="shared" si="1"/>
        <v>1000</v>
      </c>
    </row>
    <row r="30" spans="2:16" ht="18.75" hidden="1">
      <c r="B30" s="45" t="s">
        <v>67</v>
      </c>
      <c r="C30" s="72" t="s">
        <v>68</v>
      </c>
      <c r="D30" s="73">
        <v>0.2</v>
      </c>
      <c r="E30" s="43">
        <f>+E14*D30</f>
        <v>2933.51596946565</v>
      </c>
      <c r="F30" s="74">
        <f>+N39</f>
        <v>1802.83</v>
      </c>
      <c r="G30" s="74"/>
      <c r="H30" s="74"/>
      <c r="I30" s="75"/>
      <c r="J30" s="75"/>
      <c r="K30" s="74"/>
      <c r="L30" s="74"/>
      <c r="M30" s="74"/>
      <c r="N30" s="74"/>
      <c r="O30" s="44">
        <f t="shared" si="0"/>
        <v>1130.68596946565</v>
      </c>
      <c r="P30" s="76">
        <f t="shared" si="1"/>
        <v>1802.83</v>
      </c>
    </row>
    <row r="31" spans="1:16" s="86" customFormat="1" ht="37.5" hidden="1">
      <c r="A31" s="77"/>
      <c r="B31" s="78" t="s">
        <v>69</v>
      </c>
      <c r="C31" s="79" t="s">
        <v>70</v>
      </c>
      <c r="D31" s="80">
        <v>0.2</v>
      </c>
      <c r="E31" s="81">
        <f>+E14*D31</f>
        <v>2933.51596946565</v>
      </c>
      <c r="F31" s="82">
        <f>+N40</f>
        <v>1100</v>
      </c>
      <c r="G31" s="83"/>
      <c r="H31" s="83"/>
      <c r="I31" s="83"/>
      <c r="J31" s="82"/>
      <c r="K31" s="82"/>
      <c r="L31" s="82"/>
      <c r="M31" s="82"/>
      <c r="N31" s="82"/>
      <c r="O31" s="84">
        <f t="shared" si="0"/>
        <v>1833.51596946565</v>
      </c>
      <c r="P31" s="85">
        <f t="shared" si="1"/>
        <v>1100</v>
      </c>
    </row>
    <row r="32" spans="2:16" ht="18.75" hidden="1">
      <c r="B32" s="45" t="s">
        <v>71</v>
      </c>
      <c r="C32" s="72" t="s">
        <v>72</v>
      </c>
      <c r="D32" s="73">
        <v>0.05</v>
      </c>
      <c r="E32" s="43">
        <f>+E14*D32</f>
        <v>733.3789923664125</v>
      </c>
      <c r="F32" s="74">
        <v>500</v>
      </c>
      <c r="G32" s="74"/>
      <c r="H32" s="74"/>
      <c r="I32" s="74"/>
      <c r="J32" s="74"/>
      <c r="K32" s="74"/>
      <c r="L32" s="74"/>
      <c r="M32" s="74"/>
      <c r="N32" s="74"/>
      <c r="O32" s="44">
        <f t="shared" si="0"/>
        <v>233.3789923664125</v>
      </c>
      <c r="P32" s="76">
        <f t="shared" si="1"/>
        <v>500</v>
      </c>
    </row>
    <row r="33" spans="2:16" ht="19.5" hidden="1" thickBot="1">
      <c r="B33" s="87" t="s">
        <v>73</v>
      </c>
      <c r="C33" s="88" t="s">
        <v>74</v>
      </c>
      <c r="D33" s="89">
        <v>0.07</v>
      </c>
      <c r="E33" s="88">
        <f>+E14*D33</f>
        <v>1026.7305893129776</v>
      </c>
      <c r="F33" s="90">
        <f>-E20</f>
        <v>800</v>
      </c>
      <c r="G33" s="90">
        <v>30</v>
      </c>
      <c r="H33" s="90"/>
      <c r="I33" s="90">
        <v>100</v>
      </c>
      <c r="J33" s="90"/>
      <c r="K33" s="90"/>
      <c r="L33" s="90"/>
      <c r="M33" s="90"/>
      <c r="N33" s="91"/>
      <c r="O33" s="92">
        <f t="shared" si="0"/>
        <v>96.7305893129776</v>
      </c>
      <c r="P33" s="76">
        <f t="shared" si="1"/>
        <v>930</v>
      </c>
    </row>
    <row r="34" spans="4:15" ht="18.75" hidden="1">
      <c r="D34" s="2">
        <f aca="true" t="shared" si="2" ref="D34:N34">SUM(D28:D33)</f>
        <v>1</v>
      </c>
      <c r="E34" s="41">
        <f t="shared" si="2"/>
        <v>14667.57984732825</v>
      </c>
      <c r="F34" s="10">
        <f t="shared" si="2"/>
        <v>8941.83</v>
      </c>
      <c r="G34" s="10">
        <f t="shared" si="2"/>
        <v>30</v>
      </c>
      <c r="H34" s="10">
        <f t="shared" si="2"/>
        <v>0</v>
      </c>
      <c r="I34" s="10">
        <f t="shared" si="2"/>
        <v>100</v>
      </c>
      <c r="J34" s="10">
        <f t="shared" si="2"/>
        <v>0</v>
      </c>
      <c r="K34" s="10">
        <f t="shared" si="2"/>
        <v>0</v>
      </c>
      <c r="L34" s="10">
        <f t="shared" si="2"/>
        <v>0</v>
      </c>
      <c r="M34" s="10">
        <f t="shared" si="2"/>
        <v>0</v>
      </c>
      <c r="N34" s="10">
        <f t="shared" si="2"/>
        <v>0</v>
      </c>
      <c r="O34" s="2">
        <f t="shared" si="0"/>
        <v>5595.74984732825</v>
      </c>
    </row>
    <row r="35" spans="6:16" ht="18.75" hidden="1">
      <c r="F35" s="2">
        <v>888</v>
      </c>
      <c r="M35" s="2" t="s">
        <v>26</v>
      </c>
      <c r="N35" s="93">
        <f>+SUM(F34:N34)</f>
        <v>9071.83</v>
      </c>
      <c r="O35" s="2">
        <f>-E22</f>
        <v>888</v>
      </c>
      <c r="P35" s="41">
        <f>+E34-N35-O35</f>
        <v>4707.74984732825</v>
      </c>
    </row>
    <row r="36" ht="18.75">
      <c r="N36" s="94"/>
    </row>
    <row r="37" spans="3:14" ht="21">
      <c r="C37" s="95" t="s">
        <v>75</v>
      </c>
      <c r="D37" s="41"/>
      <c r="E37" s="41"/>
      <c r="F37" s="41"/>
      <c r="G37" s="41"/>
      <c r="I37" s="41" t="s">
        <v>76</v>
      </c>
      <c r="J37" s="41" t="s">
        <v>77</v>
      </c>
      <c r="K37" s="41" t="s">
        <v>78</v>
      </c>
      <c r="L37" s="136" t="s">
        <v>79</v>
      </c>
      <c r="N37" s="94"/>
    </row>
    <row r="38" spans="1:14" ht="45.75">
      <c r="A38" s="40" t="s">
        <v>80</v>
      </c>
      <c r="B38" s="96" t="s">
        <v>81</v>
      </c>
      <c r="C38" s="97" t="s">
        <v>82</v>
      </c>
      <c r="D38" s="10"/>
      <c r="E38" s="10"/>
      <c r="F38" s="97" t="s">
        <v>83</v>
      </c>
      <c r="G38" s="97"/>
      <c r="H38" s="10"/>
      <c r="I38" s="10"/>
      <c r="J38" s="98">
        <f>+SUM(J39:J63)</f>
        <v>5871.83</v>
      </c>
      <c r="K38" s="99">
        <f>+SUM(K39:K73)</f>
        <v>1116.9299999999998</v>
      </c>
      <c r="L38" s="136"/>
      <c r="M38" s="41"/>
      <c r="N38" s="100">
        <f>+SUM(N39:N42)</f>
        <v>5871.83</v>
      </c>
    </row>
    <row r="39" spans="1:14" ht="18.75">
      <c r="A39" s="60">
        <v>1</v>
      </c>
      <c r="B39" s="60"/>
      <c r="C39" s="63" t="s">
        <v>84</v>
      </c>
      <c r="E39" s="63"/>
      <c r="F39" s="63" t="s">
        <v>85</v>
      </c>
      <c r="G39" s="63"/>
      <c r="H39" s="101"/>
      <c r="I39" s="102" t="s">
        <v>86</v>
      </c>
      <c r="J39" s="63">
        <f>+'[1]Raport Kasowy'!M839</f>
        <v>277.83</v>
      </c>
      <c r="K39" s="103">
        <f>+J39</f>
        <v>277.83</v>
      </c>
      <c r="L39" s="63" t="s">
        <v>87</v>
      </c>
      <c r="M39" s="41" t="s">
        <v>88</v>
      </c>
      <c r="N39" s="3">
        <f>+J39+J43+J46+J51+J56</f>
        <v>1802.83</v>
      </c>
    </row>
    <row r="40" spans="1:14" ht="18.75">
      <c r="A40" s="60">
        <v>2</v>
      </c>
      <c r="B40" s="60">
        <v>4</v>
      </c>
      <c r="C40" s="63" t="s">
        <v>89</v>
      </c>
      <c r="D40" s="63"/>
      <c r="E40" s="63"/>
      <c r="F40" s="63" t="s">
        <v>90</v>
      </c>
      <c r="G40" s="63"/>
      <c r="H40" s="101"/>
      <c r="I40" s="104" t="s">
        <v>91</v>
      </c>
      <c r="J40" s="63"/>
      <c r="K40" s="63"/>
      <c r="L40" s="63" t="s">
        <v>92</v>
      </c>
      <c r="M40" s="41" t="s">
        <v>93</v>
      </c>
      <c r="N40" s="3">
        <f>+J40+J45+J54</f>
        <v>1100</v>
      </c>
    </row>
    <row r="41" spans="1:14" s="16" customFormat="1" ht="18.75">
      <c r="A41" s="60">
        <v>3</v>
      </c>
      <c r="B41" s="60">
        <v>6</v>
      </c>
      <c r="C41" s="63" t="s">
        <v>94</v>
      </c>
      <c r="D41" s="63"/>
      <c r="E41" s="63"/>
      <c r="F41" s="105" t="s">
        <v>95</v>
      </c>
      <c r="G41" s="105"/>
      <c r="H41" s="101"/>
      <c r="I41" s="102" t="s">
        <v>86</v>
      </c>
      <c r="J41" s="63">
        <v>254.85</v>
      </c>
      <c r="K41" s="103">
        <v>209.1</v>
      </c>
      <c r="L41" s="106" t="s">
        <v>96</v>
      </c>
      <c r="M41" s="107" t="s">
        <v>97</v>
      </c>
      <c r="N41" s="108">
        <f>+J41+J42+J47+J48+J49+J52+J55+J59+J44</f>
        <v>2839</v>
      </c>
    </row>
    <row r="42" spans="1:14" ht="18.75">
      <c r="A42" s="60">
        <v>4</v>
      </c>
      <c r="B42" s="60">
        <v>7</v>
      </c>
      <c r="C42" s="63" t="s">
        <v>98</v>
      </c>
      <c r="D42" s="63"/>
      <c r="E42" s="63"/>
      <c r="F42" s="105" t="s">
        <v>95</v>
      </c>
      <c r="G42" s="105"/>
      <c r="H42" s="101"/>
      <c r="I42" s="102" t="s">
        <v>86</v>
      </c>
      <c r="J42" s="63">
        <v>206.7</v>
      </c>
      <c r="L42" s="63" t="s">
        <v>99</v>
      </c>
      <c r="M42" s="109" t="s">
        <v>100</v>
      </c>
      <c r="N42" s="110">
        <f>+J57+J58</f>
        <v>130</v>
      </c>
    </row>
    <row r="43" spans="1:14" ht="18.75">
      <c r="A43" s="60">
        <v>5</v>
      </c>
      <c r="B43" s="60">
        <v>8</v>
      </c>
      <c r="C43" s="63" t="s">
        <v>101</v>
      </c>
      <c r="D43" s="63"/>
      <c r="E43" s="63"/>
      <c r="F43" s="63" t="s">
        <v>102</v>
      </c>
      <c r="G43" s="63"/>
      <c r="H43" s="101"/>
      <c r="I43" s="102" t="s">
        <v>86</v>
      </c>
      <c r="J43" s="63">
        <v>175</v>
      </c>
      <c r="K43" s="103"/>
      <c r="L43" s="63" t="s">
        <v>87</v>
      </c>
      <c r="N43" s="3"/>
    </row>
    <row r="44" spans="1:14" ht="18.75">
      <c r="A44" s="60">
        <v>6</v>
      </c>
      <c r="B44" s="60">
        <v>9</v>
      </c>
      <c r="C44" s="63" t="s">
        <v>103</v>
      </c>
      <c r="D44" s="63"/>
      <c r="E44" s="63"/>
      <c r="F44" s="63" t="s">
        <v>104</v>
      </c>
      <c r="G44" s="63"/>
      <c r="H44" s="63"/>
      <c r="I44" s="102" t="s">
        <v>86</v>
      </c>
      <c r="J44" s="63">
        <v>400</v>
      </c>
      <c r="K44" s="111"/>
      <c r="L44" s="63" t="s">
        <v>99</v>
      </c>
      <c r="N44" s="3"/>
    </row>
    <row r="45" spans="1:14" ht="18.75">
      <c r="A45" s="60">
        <v>7</v>
      </c>
      <c r="B45" s="60">
        <v>10</v>
      </c>
      <c r="C45" s="63" t="s">
        <v>105</v>
      </c>
      <c r="D45" s="63"/>
      <c r="E45" s="63"/>
      <c r="F45" s="63" t="s">
        <v>106</v>
      </c>
      <c r="G45" s="63"/>
      <c r="H45" s="101"/>
      <c r="I45" s="102" t="s">
        <v>86</v>
      </c>
      <c r="J45" s="63">
        <v>600</v>
      </c>
      <c r="K45" s="103"/>
      <c r="L45" s="63" t="s">
        <v>107</v>
      </c>
      <c r="N45" s="3"/>
    </row>
    <row r="46" spans="1:14" ht="18.75">
      <c r="A46" s="60">
        <v>8</v>
      </c>
      <c r="B46" s="60">
        <v>11</v>
      </c>
      <c r="C46" s="63" t="s">
        <v>108</v>
      </c>
      <c r="D46" s="63"/>
      <c r="E46" s="63"/>
      <c r="F46" s="63" t="s">
        <v>109</v>
      </c>
      <c r="G46" s="63"/>
      <c r="H46" s="101"/>
      <c r="I46" s="102" t="s">
        <v>86</v>
      </c>
      <c r="J46" s="63">
        <v>200</v>
      </c>
      <c r="K46" s="103" t="s">
        <v>110</v>
      </c>
      <c r="L46" s="63" t="s">
        <v>87</v>
      </c>
      <c r="N46" s="3"/>
    </row>
    <row r="47" spans="1:14" ht="18.75">
      <c r="A47" s="60">
        <v>9</v>
      </c>
      <c r="B47" s="60">
        <v>12</v>
      </c>
      <c r="C47" s="63" t="s">
        <v>111</v>
      </c>
      <c r="D47" s="63"/>
      <c r="E47" s="63"/>
      <c r="F47" s="63" t="s">
        <v>112</v>
      </c>
      <c r="G47" s="63"/>
      <c r="H47" s="101"/>
      <c r="I47" s="102" t="s">
        <v>86</v>
      </c>
      <c r="J47" s="63">
        <v>90</v>
      </c>
      <c r="K47" s="103"/>
      <c r="L47" s="63" t="s">
        <v>99</v>
      </c>
      <c r="N47" s="3"/>
    </row>
    <row r="48" spans="1:14" ht="18.75">
      <c r="A48" s="60">
        <v>10</v>
      </c>
      <c r="B48" s="60">
        <v>13</v>
      </c>
      <c r="C48" s="63" t="s">
        <v>113</v>
      </c>
      <c r="D48" s="63"/>
      <c r="E48" s="63"/>
      <c r="F48" s="63" t="s">
        <v>114</v>
      </c>
      <c r="G48" s="63"/>
      <c r="H48" s="112"/>
      <c r="I48" s="102" t="s">
        <v>86</v>
      </c>
      <c r="J48" s="63">
        <v>500</v>
      </c>
      <c r="K48" s="63" t="s">
        <v>110</v>
      </c>
      <c r="L48" s="63" t="s">
        <v>99</v>
      </c>
      <c r="N48" s="3"/>
    </row>
    <row r="49" spans="1:14" ht="18.75">
      <c r="A49" s="60">
        <v>11</v>
      </c>
      <c r="B49" s="60">
        <v>14</v>
      </c>
      <c r="C49" s="63" t="s">
        <v>115</v>
      </c>
      <c r="D49" s="63"/>
      <c r="E49" s="63"/>
      <c r="F49" s="63" t="s">
        <v>114</v>
      </c>
      <c r="G49" s="63"/>
      <c r="H49" s="63"/>
      <c r="I49" s="102" t="s">
        <v>86</v>
      </c>
      <c r="J49" s="63">
        <v>340</v>
      </c>
      <c r="K49" s="113"/>
      <c r="L49" s="63" t="s">
        <v>99</v>
      </c>
      <c r="N49" s="3"/>
    </row>
    <row r="50" spans="1:14" s="25" customFormat="1" ht="18.75">
      <c r="A50" s="60">
        <v>12</v>
      </c>
      <c r="B50" s="60">
        <v>15</v>
      </c>
      <c r="C50" s="63" t="s">
        <v>116</v>
      </c>
      <c r="D50" s="105"/>
      <c r="E50" s="105"/>
      <c r="F50" s="63" t="s">
        <v>114</v>
      </c>
      <c r="G50" s="63"/>
      <c r="H50" s="114"/>
      <c r="I50" s="115" t="s">
        <v>117</v>
      </c>
      <c r="J50" s="63"/>
      <c r="K50" s="105"/>
      <c r="L50" s="63" t="s">
        <v>107</v>
      </c>
      <c r="M50" s="116">
        <v>300</v>
      </c>
      <c r="N50" s="117"/>
    </row>
    <row r="51" spans="1:14" s="25" customFormat="1" ht="18.75">
      <c r="A51" s="60">
        <v>13</v>
      </c>
      <c r="B51" s="60">
        <v>16</v>
      </c>
      <c r="C51" s="63" t="s">
        <v>118</v>
      </c>
      <c r="D51" s="105"/>
      <c r="E51" s="105"/>
      <c r="F51" s="63" t="s">
        <v>114</v>
      </c>
      <c r="G51" s="63"/>
      <c r="H51" s="114"/>
      <c r="I51" s="102" t="s">
        <v>86</v>
      </c>
      <c r="J51" s="63">
        <v>650</v>
      </c>
      <c r="K51" s="105" t="s">
        <v>110</v>
      </c>
      <c r="L51" s="63" t="s">
        <v>87</v>
      </c>
      <c r="M51" s="116"/>
      <c r="N51" s="117"/>
    </row>
    <row r="52" spans="1:14" ht="18.75">
      <c r="A52" s="60">
        <v>14</v>
      </c>
      <c r="B52" s="60">
        <v>17</v>
      </c>
      <c r="C52" s="63" t="s">
        <v>119</v>
      </c>
      <c r="D52" s="63"/>
      <c r="E52" s="63"/>
      <c r="F52" s="63" t="s">
        <v>114</v>
      </c>
      <c r="G52" s="63"/>
      <c r="H52" s="101"/>
      <c r="I52" s="102" t="s">
        <v>86</v>
      </c>
      <c r="J52" s="63">
        <v>750</v>
      </c>
      <c r="K52" s="103"/>
      <c r="L52" s="63" t="s">
        <v>99</v>
      </c>
      <c r="M52" s="116"/>
      <c r="N52" s="3"/>
    </row>
    <row r="53" spans="1:14" s="25" customFormat="1" ht="18.75">
      <c r="A53" s="60">
        <v>15</v>
      </c>
      <c r="B53" s="60">
        <v>18</v>
      </c>
      <c r="C53" s="63" t="s">
        <v>120</v>
      </c>
      <c r="D53" s="63"/>
      <c r="E53" s="63"/>
      <c r="F53" s="63" t="s">
        <v>114</v>
      </c>
      <c r="G53" s="63"/>
      <c r="H53" s="112"/>
      <c r="I53" s="115" t="s">
        <v>117</v>
      </c>
      <c r="J53" s="63"/>
      <c r="K53" s="105"/>
      <c r="L53" s="63" t="s">
        <v>107</v>
      </c>
      <c r="M53" s="116">
        <v>400</v>
      </c>
      <c r="N53" s="117"/>
    </row>
    <row r="54" spans="1:14" s="25" customFormat="1" ht="18.75">
      <c r="A54" s="60">
        <v>16</v>
      </c>
      <c r="B54" s="60">
        <v>19</v>
      </c>
      <c r="C54" s="63" t="s">
        <v>121</v>
      </c>
      <c r="D54" s="105"/>
      <c r="E54" s="105"/>
      <c r="F54" s="63" t="s">
        <v>122</v>
      </c>
      <c r="G54" s="63"/>
      <c r="H54" s="118"/>
      <c r="I54" s="102" t="s">
        <v>86</v>
      </c>
      <c r="J54" s="63">
        <v>500</v>
      </c>
      <c r="K54" s="63">
        <v>500</v>
      </c>
      <c r="L54" s="119" t="s">
        <v>107</v>
      </c>
      <c r="M54" s="116"/>
      <c r="N54" s="117"/>
    </row>
    <row r="55" spans="1:14" ht="18.75">
      <c r="A55" s="60">
        <v>17</v>
      </c>
      <c r="B55" s="60">
        <v>20</v>
      </c>
      <c r="C55" s="63" t="s">
        <v>123</v>
      </c>
      <c r="D55" s="63"/>
      <c r="E55" s="63"/>
      <c r="F55" s="63" t="s">
        <v>124</v>
      </c>
      <c r="G55" s="63"/>
      <c r="H55" s="63"/>
      <c r="I55" s="102" t="s">
        <v>86</v>
      </c>
      <c r="J55" s="63">
        <f>30*7.5</f>
        <v>225</v>
      </c>
      <c r="K55" s="113"/>
      <c r="L55" s="63" t="s">
        <v>99</v>
      </c>
      <c r="N55" s="3"/>
    </row>
    <row r="56" spans="1:14" s="122" customFormat="1" ht="18.75">
      <c r="A56" s="60">
        <v>18</v>
      </c>
      <c r="B56" s="60">
        <v>22</v>
      </c>
      <c r="C56" s="120" t="s">
        <v>135</v>
      </c>
      <c r="D56" s="120"/>
      <c r="E56" s="120"/>
      <c r="F56" s="120" t="s">
        <v>125</v>
      </c>
      <c r="G56" s="105"/>
      <c r="H56" s="114"/>
      <c r="I56" s="102" t="s">
        <v>86</v>
      </c>
      <c r="J56" s="63">
        <v>500</v>
      </c>
      <c r="K56" s="121"/>
      <c r="L56" s="63" t="s">
        <v>87</v>
      </c>
      <c r="N56" s="105"/>
    </row>
    <row r="57" spans="1:14" s="122" customFormat="1" ht="18.75">
      <c r="A57" s="60">
        <v>19</v>
      </c>
      <c r="B57" s="60"/>
      <c r="C57" s="63" t="s">
        <v>126</v>
      </c>
      <c r="D57" s="63"/>
      <c r="E57" s="63"/>
      <c r="F57" s="63"/>
      <c r="G57" s="63"/>
      <c r="H57" s="123"/>
      <c r="I57" s="63"/>
      <c r="J57" s="63">
        <v>30</v>
      </c>
      <c r="K57" s="63">
        <v>30</v>
      </c>
      <c r="L57" s="63" t="s">
        <v>127</v>
      </c>
      <c r="N57" s="105"/>
    </row>
    <row r="58" spans="1:14" s="122" customFormat="1" ht="18.75">
      <c r="A58" s="60">
        <v>20</v>
      </c>
      <c r="B58" s="124"/>
      <c r="C58" s="63" t="s">
        <v>128</v>
      </c>
      <c r="D58" s="105"/>
      <c r="E58" s="105"/>
      <c r="F58" s="105"/>
      <c r="G58" s="105"/>
      <c r="H58" s="114"/>
      <c r="I58" s="102" t="s">
        <v>86</v>
      </c>
      <c r="J58" s="63">
        <v>100</v>
      </c>
      <c r="K58" s="63">
        <v>100</v>
      </c>
      <c r="L58" s="63" t="s">
        <v>127</v>
      </c>
      <c r="N58" s="125"/>
    </row>
    <row r="59" spans="1:14" s="122" customFormat="1" ht="18.75">
      <c r="A59" s="60">
        <v>21</v>
      </c>
      <c r="B59" s="124"/>
      <c r="C59" s="63" t="s">
        <v>129</v>
      </c>
      <c r="D59" s="105"/>
      <c r="E59" s="105"/>
      <c r="F59" s="63" t="s">
        <v>130</v>
      </c>
      <c r="G59" s="105"/>
      <c r="H59" s="114" t="s">
        <v>131</v>
      </c>
      <c r="I59" s="102" t="s">
        <v>86</v>
      </c>
      <c r="J59" s="63">
        <v>72.45</v>
      </c>
      <c r="K59" s="121"/>
      <c r="L59" s="63" t="s">
        <v>99</v>
      </c>
      <c r="N59" s="105"/>
    </row>
    <row r="60" spans="1:14" ht="18.75">
      <c r="A60" s="60">
        <v>22</v>
      </c>
      <c r="B60" s="60"/>
      <c r="C60" s="63"/>
      <c r="D60" s="63"/>
      <c r="E60" s="63"/>
      <c r="F60" s="63"/>
      <c r="G60" s="63"/>
      <c r="H60" s="101"/>
      <c r="I60" s="63"/>
      <c r="J60" s="63"/>
      <c r="K60" s="103"/>
      <c r="L60" s="63"/>
      <c r="N60" s="3"/>
    </row>
    <row r="61" spans="1:14" ht="18.75">
      <c r="A61" s="60">
        <v>23</v>
      </c>
      <c r="B61" s="60"/>
      <c r="C61" s="63"/>
      <c r="D61" s="63"/>
      <c r="E61" s="63"/>
      <c r="F61" s="63"/>
      <c r="G61" s="63"/>
      <c r="H61" s="63"/>
      <c r="I61" s="63"/>
      <c r="J61" s="65"/>
      <c r="K61" s="65"/>
      <c r="L61" s="63"/>
      <c r="N61" s="3"/>
    </row>
    <row r="62" spans="1:14" ht="18.75">
      <c r="A62" s="60">
        <v>24</v>
      </c>
      <c r="B62" s="60"/>
      <c r="C62" s="63"/>
      <c r="D62" s="63"/>
      <c r="E62" s="63"/>
      <c r="F62" s="63"/>
      <c r="G62" s="63"/>
      <c r="H62" s="63"/>
      <c r="I62" s="63"/>
      <c r="J62" s="65"/>
      <c r="K62" s="126"/>
      <c r="L62" s="63"/>
      <c r="N62" s="3"/>
    </row>
    <row r="63" spans="1:14" ht="18.75">
      <c r="A63" s="60"/>
      <c r="B63" s="60"/>
      <c r="C63" s="63"/>
      <c r="D63" s="63"/>
      <c r="E63" s="63"/>
      <c r="F63" s="63"/>
      <c r="G63" s="63"/>
      <c r="H63" s="101"/>
      <c r="I63" s="63"/>
      <c r="J63" s="63"/>
      <c r="K63" s="103"/>
      <c r="L63" s="63"/>
      <c r="N63" s="3"/>
    </row>
    <row r="64" spans="1:14" ht="18.75">
      <c r="A64" s="60"/>
      <c r="B64" s="60"/>
      <c r="C64" s="63"/>
      <c r="D64" s="63"/>
      <c r="E64" s="63"/>
      <c r="F64" s="63"/>
      <c r="G64" s="63"/>
      <c r="H64" s="63"/>
      <c r="I64" s="63"/>
      <c r="J64" s="65"/>
      <c r="K64" s="113"/>
      <c r="L64" s="63"/>
      <c r="N64" s="3"/>
    </row>
    <row r="65" spans="1:14" ht="18.75">
      <c r="A65" s="60"/>
      <c r="B65" s="63"/>
      <c r="C65" s="63"/>
      <c r="D65" s="63"/>
      <c r="E65" s="63"/>
      <c r="F65" s="63"/>
      <c r="G65" s="63"/>
      <c r="H65" s="101"/>
      <c r="I65" s="63"/>
      <c r="J65" s="63"/>
      <c r="K65" s="63"/>
      <c r="L65" s="63"/>
      <c r="N65" s="3"/>
    </row>
    <row r="66" spans="1:14" ht="18.75">
      <c r="A66" s="60"/>
      <c r="B66" s="63"/>
      <c r="C66" s="63"/>
      <c r="D66" s="63"/>
      <c r="E66" s="63"/>
      <c r="F66" s="63"/>
      <c r="G66" s="63"/>
      <c r="H66" s="101"/>
      <c r="I66" s="63"/>
      <c r="J66" s="63"/>
      <c r="K66" s="103"/>
      <c r="L66" s="63"/>
      <c r="N66" s="3"/>
    </row>
    <row r="67" spans="1:14" ht="18.75">
      <c r="A67" s="60"/>
      <c r="B67" s="63"/>
      <c r="C67" s="63"/>
      <c r="D67" s="63"/>
      <c r="E67" s="63"/>
      <c r="F67" s="63"/>
      <c r="G67" s="63"/>
      <c r="H67" s="101"/>
      <c r="I67" s="63"/>
      <c r="J67" s="65"/>
      <c r="K67" s="127"/>
      <c r="L67" s="63"/>
      <c r="N67" s="3"/>
    </row>
    <row r="68" spans="1:14" ht="18.75">
      <c r="A68" s="60"/>
      <c r="B68" s="63"/>
      <c r="C68" s="63"/>
      <c r="D68" s="63"/>
      <c r="E68" s="63"/>
      <c r="F68" s="63"/>
      <c r="G68" s="63"/>
      <c r="H68" s="63"/>
      <c r="I68" s="63"/>
      <c r="J68" s="65"/>
      <c r="K68" s="126"/>
      <c r="L68" s="63"/>
      <c r="N68" s="3"/>
    </row>
    <row r="69" spans="1:14" ht="18.75">
      <c r="A69" s="60"/>
      <c r="B69" s="63"/>
      <c r="C69" s="63"/>
      <c r="D69" s="63"/>
      <c r="E69" s="63"/>
      <c r="F69" s="63"/>
      <c r="G69" s="63"/>
      <c r="H69" s="101"/>
      <c r="I69" s="63"/>
      <c r="J69" s="63"/>
      <c r="K69" s="63"/>
      <c r="L69" s="63"/>
      <c r="N69" s="3"/>
    </row>
    <row r="70" spans="1:14" ht="18.75">
      <c r="A70" s="63"/>
      <c r="B70" s="63"/>
      <c r="C70" s="63"/>
      <c r="D70" s="63"/>
      <c r="E70" s="63"/>
      <c r="F70" s="63"/>
      <c r="G70" s="63"/>
      <c r="H70" s="101"/>
      <c r="I70" s="63"/>
      <c r="J70" s="65"/>
      <c r="K70" s="63"/>
      <c r="L70" s="63"/>
      <c r="N70" s="3"/>
    </row>
    <row r="71" spans="1:14" ht="18.75">
      <c r="A71" s="63"/>
      <c r="B71" s="63"/>
      <c r="C71" s="63"/>
      <c r="D71" s="63"/>
      <c r="E71" s="63"/>
      <c r="F71" s="63"/>
      <c r="G71" s="63"/>
      <c r="H71" s="101"/>
      <c r="I71" s="63"/>
      <c r="J71" s="63"/>
      <c r="K71" s="63"/>
      <c r="L71" s="63"/>
      <c r="N71" s="3"/>
    </row>
    <row r="72" spans="1:14" ht="18.75">
      <c r="A72" s="63"/>
      <c r="B72" s="63"/>
      <c r="C72" s="63"/>
      <c r="D72" s="63"/>
      <c r="E72" s="63"/>
      <c r="F72" s="63"/>
      <c r="G72" s="63"/>
      <c r="H72" s="128"/>
      <c r="I72" s="63"/>
      <c r="J72" s="63"/>
      <c r="K72" s="63"/>
      <c r="L72" s="63"/>
      <c r="N72" s="3"/>
    </row>
    <row r="73" spans="1:14" ht="18.75">
      <c r="A73" s="63"/>
      <c r="B73" s="63"/>
      <c r="C73" s="63"/>
      <c r="D73" s="63"/>
      <c r="E73" s="63"/>
      <c r="F73" s="63"/>
      <c r="G73" s="63"/>
      <c r="H73" s="101"/>
      <c r="I73" s="63"/>
      <c r="J73" s="63"/>
      <c r="K73" s="63"/>
      <c r="L73" s="63"/>
      <c r="N73" s="3"/>
    </row>
    <row r="74" spans="1:14" ht="18.75">
      <c r="A74" s="63"/>
      <c r="B74" s="63"/>
      <c r="C74" s="63"/>
      <c r="D74" s="63"/>
      <c r="E74" s="63"/>
      <c r="F74" s="63"/>
      <c r="G74" s="63"/>
      <c r="H74" s="101"/>
      <c r="I74" s="63"/>
      <c r="J74" s="63"/>
      <c r="K74" s="63"/>
      <c r="L74" s="63"/>
      <c r="N74" s="3"/>
    </row>
    <row r="75" spans="1:14" ht="18.75">
      <c r="A75" s="63"/>
      <c r="B75" s="63"/>
      <c r="C75" s="63"/>
      <c r="D75" s="63"/>
      <c r="E75" s="63"/>
      <c r="F75" s="63"/>
      <c r="G75" s="63"/>
      <c r="H75" s="128"/>
      <c r="I75" s="63"/>
      <c r="J75" s="63"/>
      <c r="K75" s="63"/>
      <c r="L75" s="63"/>
      <c r="N75" s="3"/>
    </row>
    <row r="76" spans="1:14" ht="18.75">
      <c r="A76" s="63"/>
      <c r="B76" s="63"/>
      <c r="C76" s="63"/>
      <c r="D76" s="63"/>
      <c r="E76" s="63"/>
      <c r="F76" s="63"/>
      <c r="G76" s="63"/>
      <c r="H76" s="101"/>
      <c r="I76" s="63"/>
      <c r="J76" s="63"/>
      <c r="K76" s="103"/>
      <c r="L76" s="63"/>
      <c r="N76" s="3"/>
    </row>
    <row r="77" spans="1:14" ht="18.75">
      <c r="A77" s="63"/>
      <c r="B77" s="63"/>
      <c r="C77" s="63"/>
      <c r="D77" s="63"/>
      <c r="E77" s="63"/>
      <c r="F77" s="63"/>
      <c r="G77" s="63"/>
      <c r="H77" s="101"/>
      <c r="I77" s="63"/>
      <c r="J77" s="63"/>
      <c r="K77" s="103"/>
      <c r="L77" s="63"/>
      <c r="N77" s="3"/>
    </row>
    <row r="78" spans="1:14" ht="18.75">
      <c r="A78" s="2"/>
      <c r="K78" s="129"/>
      <c r="N78" s="3"/>
    </row>
    <row r="79" spans="1:14" ht="18.75">
      <c r="A79" s="2"/>
      <c r="K79" s="130"/>
      <c r="N79" s="3"/>
    </row>
    <row r="80" spans="1:14" ht="18.75">
      <c r="A80" s="2"/>
      <c r="N80" s="3"/>
    </row>
    <row r="81" spans="1:11" ht="18.75">
      <c r="A81" s="2"/>
      <c r="B81" s="65"/>
      <c r="C81" s="65"/>
      <c r="D81" s="65"/>
      <c r="E81" s="65"/>
      <c r="F81" s="65"/>
      <c r="G81" s="3"/>
      <c r="H81" s="3"/>
      <c r="I81" s="3"/>
      <c r="J81" s="3"/>
      <c r="K81" s="3"/>
    </row>
    <row r="82" spans="1:11" ht="18.75">
      <c r="A82" s="2"/>
      <c r="B82" s="63"/>
      <c r="C82" s="63"/>
      <c r="D82" s="63"/>
      <c r="E82" s="63"/>
      <c r="F82" s="63"/>
      <c r="K82" s="41"/>
    </row>
    <row r="83" spans="1:6" ht="18.75">
      <c r="A83" s="2"/>
      <c r="B83" s="63"/>
      <c r="C83" s="63"/>
      <c r="D83" s="63"/>
      <c r="E83" s="63"/>
      <c r="F83" s="63"/>
    </row>
    <row r="84" spans="1:6" ht="18.75">
      <c r="A84" s="2"/>
      <c r="B84" s="63"/>
      <c r="C84" s="63"/>
      <c r="D84" s="63"/>
      <c r="E84" s="63"/>
      <c r="F84" s="63"/>
    </row>
    <row r="85" spans="1:6" ht="18.75">
      <c r="A85" s="2"/>
      <c r="B85" s="63"/>
      <c r="C85" s="63"/>
      <c r="D85" s="63"/>
      <c r="E85" s="63"/>
      <c r="F85" s="63"/>
    </row>
    <row r="86" spans="1:6" ht="18.75">
      <c r="A86" s="2"/>
      <c r="B86" s="63"/>
      <c r="C86" s="63"/>
      <c r="D86" s="63"/>
      <c r="E86" s="63"/>
      <c r="F86" s="131"/>
    </row>
  </sheetData>
  <sheetProtection/>
  <mergeCells count="18">
    <mergeCell ref="C20:D20"/>
    <mergeCell ref="G20:H20"/>
    <mergeCell ref="J20:K20"/>
    <mergeCell ref="G13:L13"/>
    <mergeCell ref="C14:D14"/>
    <mergeCell ref="C15:D15"/>
    <mergeCell ref="C16:D16"/>
    <mergeCell ref="C18:D18"/>
    <mergeCell ref="C25:D25"/>
    <mergeCell ref="L37:L38"/>
    <mergeCell ref="A18:B24"/>
    <mergeCell ref="C21:D21"/>
    <mergeCell ref="G21:H21"/>
    <mergeCell ref="J21:K21"/>
    <mergeCell ref="C22:D22"/>
    <mergeCell ref="C23:D23"/>
    <mergeCell ref="C24:D24"/>
    <mergeCell ref="C19:D19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Andrzej Błaszczyk</cp:lastModifiedBy>
  <cp:lastPrinted>2013-02-20T10:51:16Z</cp:lastPrinted>
  <dcterms:created xsi:type="dcterms:W3CDTF">2013-02-20T10:44:58Z</dcterms:created>
  <dcterms:modified xsi:type="dcterms:W3CDTF">2013-03-01T19:23:45Z</dcterms:modified>
  <cp:category/>
  <cp:version/>
  <cp:contentType/>
  <cp:contentStatus/>
</cp:coreProperties>
</file>