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115" windowHeight="94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L64" i="1"/>
  <c r="L63" i="1"/>
  <c r="L61" i="1"/>
  <c r="L58" i="1"/>
  <c r="L47" i="1"/>
  <c r="K47" i="1"/>
  <c r="L44" i="1"/>
  <c r="L39" i="1"/>
  <c r="L38" i="1"/>
  <c r="L37" i="1"/>
  <c r="L35" i="1"/>
  <c r="K31" i="1"/>
  <c r="L31" i="1" s="1"/>
  <c r="F25" i="1"/>
  <c r="M23" i="1"/>
  <c r="J22" i="1"/>
  <c r="M10" i="1"/>
  <c r="J10" i="1"/>
  <c r="F9" i="1"/>
  <c r="F8" i="1"/>
  <c r="F7" i="1"/>
  <c r="L30" i="1" l="1"/>
  <c r="N10" i="1"/>
  <c r="J15" i="1" s="1"/>
  <c r="J23" i="1" s="1"/>
  <c r="J24" i="1" s="1"/>
  <c r="F5" i="1" s="1"/>
  <c r="F16" i="1"/>
  <c r="L28" i="1"/>
  <c r="K30" i="1"/>
  <c r="F4" i="1" l="1"/>
  <c r="F13" i="1" s="1"/>
  <c r="F15" i="1" s="1"/>
  <c r="F26" i="1" l="1"/>
</calcChain>
</file>

<file path=xl/sharedStrings.xml><?xml version="1.0" encoding="utf-8"?>
<sst xmlns="http://schemas.openxmlformats.org/spreadsheetml/2006/main" count="190" uniqueCount="131">
  <si>
    <t>stan na</t>
  </si>
  <si>
    <t>Rozliczenie roku 2010/2011</t>
  </si>
  <si>
    <t>(SP)</t>
  </si>
  <si>
    <t>Stan Początkowy ks 5888,41</t>
  </si>
  <si>
    <t>01-09-2011</t>
  </si>
  <si>
    <t>SP</t>
  </si>
  <si>
    <t>WYDATKI</t>
  </si>
  <si>
    <t>korekta stanu początkowego - zwiększenie</t>
  </si>
  <si>
    <t>WPŁYWY</t>
  </si>
  <si>
    <t>wpłaty na RR</t>
  </si>
  <si>
    <t>imprezy, wycieczki</t>
  </si>
  <si>
    <t>prowizja ubezp.</t>
  </si>
  <si>
    <t>usł bankowe</t>
  </si>
  <si>
    <t>prowizja od ubez.</t>
  </si>
  <si>
    <t>odsetki bank.</t>
  </si>
  <si>
    <t>tort,um zlec. Opł poczt</t>
  </si>
  <si>
    <t>w.c. progr niem-pol</t>
  </si>
  <si>
    <t>zwrot z progr pol-niem</t>
  </si>
  <si>
    <t>SK</t>
  </si>
  <si>
    <t>kiermasz ozdób XII 2012</t>
  </si>
  <si>
    <t>na +</t>
  </si>
  <si>
    <t>na -</t>
  </si>
  <si>
    <t>kiermasz wielkanocny III 2013</t>
  </si>
  <si>
    <t>wpłaty od klas III na medale</t>
  </si>
  <si>
    <t>razem</t>
  </si>
  <si>
    <t>stan</t>
  </si>
  <si>
    <t>końcowy - rezerwa na 31.06</t>
  </si>
  <si>
    <t>Rozliczenie roku 2011/2012</t>
  </si>
  <si>
    <t>Środki do wydatkowania ogółem</t>
  </si>
  <si>
    <t>Stan Początkowy</t>
  </si>
  <si>
    <t>WYDATKI już wykonane</t>
  </si>
  <si>
    <t>WPŁYWY I WYDATKI - zestawienie G.Jeżyna</t>
  </si>
  <si>
    <t>6-09-2012</t>
  </si>
  <si>
    <r>
      <t>podania/wyd. zatwierdzone -</t>
    </r>
    <r>
      <rPr>
        <b/>
        <sz val="14"/>
        <color theme="1"/>
        <rFont val="Calibri"/>
        <family val="2"/>
        <charset val="238"/>
        <scheme val="minor"/>
      </rPr>
      <t xml:space="preserve"> nie wykonane</t>
    </r>
  </si>
  <si>
    <t>imprezy, kółka tort</t>
  </si>
  <si>
    <t>REZERWY planowane na początku roku 2012/2013</t>
  </si>
  <si>
    <t>pomoc materialną/nagrody na koniec roku</t>
  </si>
  <si>
    <t>rozwiązanie rezerwy</t>
  </si>
  <si>
    <t>papier xero, myszka</t>
  </si>
  <si>
    <r>
      <rPr>
        <sz val="14"/>
        <color theme="1"/>
        <rFont val="Calibri"/>
        <family val="2"/>
        <charset val="238"/>
        <scheme val="minor"/>
      </rPr>
      <t xml:space="preserve">dofinansowanie medali </t>
    </r>
    <r>
      <rPr>
        <sz val="13"/>
        <color theme="1"/>
        <rFont val="Calibri"/>
        <family val="2"/>
        <charset val="238"/>
        <scheme val="minor"/>
      </rPr>
      <t>(jeśli RR miałaby pokryć całą brakującą kwotę)</t>
    </r>
  </si>
  <si>
    <t>odsetki bankowe</t>
  </si>
  <si>
    <t xml:space="preserve">koszty obsługi kasowej maksymalnie do </t>
  </si>
  <si>
    <t>medale kierm. Pom. Fiz</t>
  </si>
  <si>
    <t>koszty inne</t>
  </si>
  <si>
    <t>Tydzień sportu na zakończenie roku</t>
  </si>
  <si>
    <t>wynagr księg/sekret</t>
  </si>
  <si>
    <t>dopuszczony błąd stanu początkowego</t>
  </si>
  <si>
    <t>nagrody dla Samorządu na koniec roku</t>
  </si>
  <si>
    <t>Stan Końcowy</t>
  </si>
  <si>
    <t>Razem</t>
  </si>
  <si>
    <t>Do dyspozycji RR pozostaje</t>
  </si>
  <si>
    <t>Wykaz wydatków planowanych / wykonanych</t>
  </si>
  <si>
    <t>Lp.</t>
  </si>
  <si>
    <t>nr uchwały</t>
  </si>
  <si>
    <t>nr podania</t>
  </si>
  <si>
    <t>Treść</t>
  </si>
  <si>
    <t>Wykonawca</t>
  </si>
  <si>
    <t>prot.</t>
  </si>
  <si>
    <t>Zakup ciast i naczyń jednorazowych na Dzień Nauczyciela</t>
  </si>
  <si>
    <t>RRG24</t>
  </si>
  <si>
    <t>wykonano</t>
  </si>
  <si>
    <t>Dofinansowanie zakupu lektur do biblioteki G24</t>
  </si>
  <si>
    <t>A. Czapska</t>
  </si>
  <si>
    <t>szkoła</t>
  </si>
  <si>
    <t xml:space="preserve">Opłata konkursowa Deutschfreund 2012 dla 37 uczniów </t>
  </si>
  <si>
    <t>A.Lenarczyk/H.Nowicka/I.Rzymowska</t>
  </si>
  <si>
    <t xml:space="preserve">Opłata konkursowa Sprachdoktor 2013 dla 30 uczniów </t>
  </si>
  <si>
    <t>11/30</t>
  </si>
  <si>
    <t>8/25</t>
  </si>
  <si>
    <t>Wyżywienie dla młodzieży z Niemiec - 2 dni/ 20 osób</t>
  </si>
  <si>
    <t>A. Lenarczyk</t>
  </si>
  <si>
    <t>było 176zł</t>
  </si>
  <si>
    <t>Pokrycie kosztu przejazdu na zawody w Adamowie</t>
  </si>
  <si>
    <t>D. Żoliński</t>
  </si>
  <si>
    <t>Dofinansowanie na art. Biurowe dla Samorządu</t>
  </si>
  <si>
    <t>M. Frańczak</t>
  </si>
  <si>
    <t>zatw.</t>
  </si>
  <si>
    <t>Dofinansowanie uroczystego zakończ nauki dla klas III</t>
  </si>
  <si>
    <t>E. Pogorzelec/ M.Niedzwiadek</t>
  </si>
  <si>
    <t>Dofinansowanie nagród w konkursie ortograficznym</t>
  </si>
  <si>
    <t>J.Kierepka/M.Niedźwiadek</t>
  </si>
  <si>
    <t>13/32</t>
  </si>
  <si>
    <t>Puchary dla sportowców na zakończenie klas III</t>
  </si>
  <si>
    <t>M. Łuszczyńska - Tytłak</t>
  </si>
  <si>
    <t>Dofinansowanie wycieczki dla klasy z najwyższą frekw.</t>
  </si>
  <si>
    <t>Dofin. dni otwartych drzwi (dekoracje słodycze ulotki)</t>
  </si>
  <si>
    <t>odrzucono</t>
  </si>
  <si>
    <t>Dofinansowanie zakupu teczek na zakończenie dla klas III</t>
  </si>
  <si>
    <t>Nagrody dla zwycięzców konkursów przedmiotowych</t>
  </si>
  <si>
    <t>Sfinansow zakupu biletów MPK uczestnikom zaw. sport.</t>
  </si>
  <si>
    <t>Zestaw CD-MP-USB, mikrofon,wzmacniacz do org. Imprez</t>
  </si>
  <si>
    <t>M. Minczenko</t>
  </si>
  <si>
    <t>23/37</t>
  </si>
  <si>
    <t>20/31</t>
  </si>
  <si>
    <t>Dofinansowanie uczestników Ogólnopol. Olimp. Mitolog.</t>
  </si>
  <si>
    <t>,zakup magnetofonu</t>
  </si>
  <si>
    <t>J. Kierepka</t>
  </si>
  <si>
    <t>Dofinansowanie balu gimnazjalistów - oprawa muzyczna</t>
  </si>
  <si>
    <t>klasy III G24</t>
  </si>
  <si>
    <t>mail</t>
  </si>
  <si>
    <t>Dofinansowanie konkursu języka niemieckiego „Olimpus”</t>
  </si>
  <si>
    <t>Nagroda w konkursie Bożonarodzeniowym dla kl. 2e</t>
  </si>
  <si>
    <t>dofinansow zakupu napoi na warsztaty polsko-niem.</t>
  </si>
  <si>
    <t>Dofinansowanie balu gimnazjalistów - materiał</t>
  </si>
  <si>
    <t>powtórnie dokonana wypłata do wyjaśnienia w kolejnym roku budżetowym</t>
  </si>
  <si>
    <t>Papier xero dla RR</t>
  </si>
  <si>
    <t>Wieniec od RR ZS7</t>
  </si>
  <si>
    <r>
      <rPr>
        <sz val="14"/>
        <color theme="1"/>
        <rFont val="Calibri"/>
        <family val="2"/>
        <charset val="238"/>
        <scheme val="minor"/>
      </rPr>
      <t xml:space="preserve">Dofinansowanie medali </t>
    </r>
    <r>
      <rPr>
        <sz val="13"/>
        <color theme="1"/>
        <rFont val="Calibri"/>
        <family val="2"/>
        <charset val="238"/>
        <scheme val="minor"/>
      </rPr>
      <t>(ewentualny niedobór do 500zł)</t>
    </r>
  </si>
  <si>
    <t>podanie o 90zł</t>
  </si>
  <si>
    <t>Dofinansowanie matrycy na medale</t>
  </si>
  <si>
    <t>Nagrody na koniec roku -rezerwa 1500zł</t>
  </si>
  <si>
    <t>Pomoc materialna/ dofinansow. Wycieczki dla dziecka z 2a</t>
  </si>
  <si>
    <t>R. Furtak</t>
  </si>
  <si>
    <t>podanie o 274zł</t>
  </si>
  <si>
    <t>Refundacja kosztu dojazdu reprezentacji G24 na zawody w Puławach</t>
  </si>
  <si>
    <t>D.Żoliński</t>
  </si>
  <si>
    <t>Rozwiązanie rezerwy na wynagodzenie za obsługę kasową</t>
  </si>
  <si>
    <t>B.Bukowska</t>
  </si>
  <si>
    <t>Rozwiązanie rezerwy na nagrody w tygodniu sportu</t>
  </si>
  <si>
    <t>M.Molas</t>
  </si>
  <si>
    <t>Rozwiazanie rezrwy na nagrody dla Samorzadu na koniec roku</t>
  </si>
  <si>
    <t>M.Frańczak</t>
  </si>
  <si>
    <t>Głosowanie mailowe - refundacja kosztów dojazdu na zawody lekkoatletyczne - dziewczęta zajęły 10 miejsce w Polsce!</t>
  </si>
  <si>
    <t>01/09/2013</t>
  </si>
  <si>
    <t>Klasa zdecydowała, że termin wycieczki zostanie przesuniety na kolejny rok szkolny</t>
  </si>
  <si>
    <t>plan wg kwot z podań</t>
  </si>
  <si>
    <t>wykonanie</t>
  </si>
  <si>
    <t>decyzja RRG24</t>
  </si>
  <si>
    <t>prowizja od ubezpieczyciela</t>
  </si>
  <si>
    <t>librus, saldo (wpłaty - wypłaty)</t>
  </si>
  <si>
    <t xml:space="preserve">Budżet RRG24 na rok szkolny 2012/2013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</si>
</sst>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8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2" borderId="0" xfId="0" applyNumberFormat="1" applyFont="1" applyFill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0" borderId="6" xfId="0" applyNumberFormat="1" applyFont="1" applyBorder="1"/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4" fontId="1" fillId="3" borderId="0" xfId="0" applyNumberFormat="1" applyFont="1" applyFill="1" applyBorder="1"/>
    <xf numFmtId="164" fontId="1" fillId="2" borderId="5" xfId="0" applyNumberFormat="1" applyFont="1" applyFill="1" applyBorder="1"/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3" fillId="0" borderId="8" xfId="0" applyNumberFormat="1" applyFont="1" applyBorder="1"/>
    <xf numFmtId="164" fontId="4" fillId="0" borderId="8" xfId="0" applyNumberFormat="1" applyFont="1" applyBorder="1"/>
    <xf numFmtId="164" fontId="1" fillId="2" borderId="9" xfId="0" applyNumberFormat="1" applyFont="1" applyFill="1" applyBorder="1"/>
    <xf numFmtId="164" fontId="5" fillId="0" borderId="0" xfId="0" applyNumberFormat="1" applyFont="1"/>
    <xf numFmtId="164" fontId="3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Alignment="1"/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1" fillId="0" borderId="11" xfId="0" applyNumberFormat="1" applyFont="1" applyBorder="1"/>
    <xf numFmtId="164" fontId="3" fillId="0" borderId="12" xfId="0" applyNumberFormat="1" applyFont="1" applyBorder="1"/>
    <xf numFmtId="164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3" fillId="4" borderId="12" xfId="0" applyNumberFormat="1" applyFont="1" applyFill="1" applyBorder="1"/>
    <xf numFmtId="0" fontId="1" fillId="0" borderId="0" xfId="0" applyNumberFormat="1" applyFont="1"/>
    <xf numFmtId="164" fontId="3" fillId="0" borderId="0" xfId="0" applyNumberFormat="1" applyFont="1"/>
    <xf numFmtId="164" fontId="1" fillId="0" borderId="15" xfId="0" applyNumberFormat="1" applyFont="1" applyBorder="1" applyAlignment="1">
      <alignment horizontal="left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5" xfId="0" applyNumberFormat="1" applyFont="1" applyBorder="1"/>
    <xf numFmtId="164" fontId="1" fillId="2" borderId="18" xfId="0" applyNumberFormat="1" applyFont="1" applyFill="1" applyBorder="1" applyAlignment="1">
      <alignment horizontal="center" vertical="center" textRotation="90" wrapText="1"/>
    </xf>
    <xf numFmtId="164" fontId="8" fillId="2" borderId="19" xfId="0" applyNumberFormat="1" applyFont="1" applyFill="1" applyBorder="1" applyAlignment="1">
      <alignment horizontal="center" wrapText="1"/>
    </xf>
    <xf numFmtId="164" fontId="8" fillId="2" borderId="20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wrapText="1"/>
    </xf>
    <xf numFmtId="164" fontId="1" fillId="3" borderId="17" xfId="0" applyNumberFormat="1" applyFont="1" applyFill="1" applyBorder="1"/>
    <xf numFmtId="164" fontId="1" fillId="2" borderId="22" xfId="0" applyNumberFormat="1" applyFont="1" applyFill="1" applyBorder="1" applyAlignment="1">
      <alignment horizontal="center" vertical="center" textRotation="90" wrapText="1"/>
    </xf>
    <xf numFmtId="164" fontId="8" fillId="2" borderId="23" xfId="0" applyNumberFormat="1" applyFont="1" applyFill="1" applyBorder="1" applyAlignment="1">
      <alignment horizontal="center" wrapText="1"/>
    </xf>
    <xf numFmtId="164" fontId="8" fillId="2" borderId="24" xfId="0" applyNumberFormat="1" applyFont="1" applyFill="1" applyBorder="1" applyAlignment="1">
      <alignment horizontal="center" wrapText="1"/>
    </xf>
    <xf numFmtId="164" fontId="3" fillId="2" borderId="24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 wrapText="1"/>
    </xf>
    <xf numFmtId="164" fontId="1" fillId="2" borderId="24" xfId="0" applyNumberFormat="1" applyFont="1" applyFill="1" applyBorder="1" applyAlignment="1">
      <alignment horizontal="center" wrapText="1"/>
    </xf>
    <xf numFmtId="164" fontId="3" fillId="2" borderId="24" xfId="0" applyNumberFormat="1" applyFont="1" applyFill="1" applyBorder="1"/>
    <xf numFmtId="164" fontId="1" fillId="0" borderId="16" xfId="0" applyNumberFormat="1" applyFont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 wrapText="1"/>
    </xf>
    <xf numFmtId="164" fontId="1" fillId="2" borderId="26" xfId="0" applyNumberFormat="1" applyFont="1" applyFill="1" applyBorder="1" applyAlignment="1">
      <alignment horizontal="center" wrapText="1"/>
    </xf>
    <xf numFmtId="164" fontId="3" fillId="2" borderId="26" xfId="0" applyNumberFormat="1" applyFont="1" applyFill="1" applyBorder="1"/>
    <xf numFmtId="164" fontId="3" fillId="0" borderId="16" xfId="0" applyNumberFormat="1" applyFont="1" applyBorder="1"/>
    <xf numFmtId="164" fontId="1" fillId="2" borderId="19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/>
    <xf numFmtId="164" fontId="5" fillId="0" borderId="7" xfId="0" applyNumberFormat="1" applyFont="1" applyBorder="1"/>
    <xf numFmtId="164" fontId="9" fillId="0" borderId="9" xfId="0" applyNumberFormat="1" applyFont="1" applyBorder="1" applyAlignment="1">
      <alignment vertical="top"/>
    </xf>
    <xf numFmtId="164" fontId="10" fillId="0" borderId="7" xfId="0" applyNumberFormat="1" applyFont="1" applyBorder="1" applyAlignment="1"/>
    <xf numFmtId="164" fontId="10" fillId="0" borderId="8" xfId="0" applyNumberFormat="1" applyFont="1" applyBorder="1" applyAlignment="1"/>
    <xf numFmtId="164" fontId="1" fillId="2" borderId="27" xfId="0" applyNumberFormat="1" applyFont="1" applyFill="1" applyBorder="1" applyAlignment="1">
      <alignment horizontal="center" wrapText="1"/>
    </xf>
    <xf numFmtId="164" fontId="1" fillId="2" borderId="28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2" borderId="29" xfId="0" applyNumberFormat="1" applyFont="1" applyFill="1" applyBorder="1" applyAlignment="1">
      <alignment horizontal="center" vertical="center" textRotation="90" wrapText="1"/>
    </xf>
    <xf numFmtId="164" fontId="1" fillId="0" borderId="30" xfId="0" applyNumberFormat="1" applyFont="1" applyBorder="1" applyAlignment="1">
      <alignment horizontal="center" wrapText="1"/>
    </xf>
    <xf numFmtId="164" fontId="1" fillId="0" borderId="31" xfId="0" applyNumberFormat="1" applyFont="1" applyBorder="1" applyAlignment="1">
      <alignment horizontal="center" wrapText="1"/>
    </xf>
    <xf numFmtId="164" fontId="3" fillId="0" borderId="32" xfId="0" applyNumberFormat="1" applyFont="1" applyBorder="1"/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center" textRotation="90"/>
    </xf>
    <xf numFmtId="164" fontId="3" fillId="5" borderId="30" xfId="0" applyNumberFormat="1" applyFont="1" applyFill="1" applyBorder="1" applyAlignment="1">
      <alignment horizontal="center" wrapText="1"/>
    </xf>
    <xf numFmtId="164" fontId="3" fillId="5" borderId="31" xfId="0" applyNumberFormat="1" applyFont="1" applyFill="1" applyBorder="1" applyAlignment="1">
      <alignment horizontal="center" wrapText="1"/>
    </xf>
    <xf numFmtId="164" fontId="3" fillId="5" borderId="12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1" fillId="0" borderId="0" xfId="0" applyNumberFormat="1" applyFont="1" applyBorder="1" applyAlignment="1">
      <alignment horizontal="center"/>
    </xf>
    <xf numFmtId="0" fontId="1" fillId="0" borderId="33" xfId="0" applyNumberFormat="1" applyFont="1" applyBorder="1"/>
    <xf numFmtId="0" fontId="1" fillId="0" borderId="34" xfId="0" applyNumberFormat="1" applyFont="1" applyBorder="1"/>
    <xf numFmtId="164" fontId="1" fillId="0" borderId="34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0" fontId="1" fillId="0" borderId="36" xfId="0" applyNumberFormat="1" applyFont="1" applyBorder="1"/>
    <xf numFmtId="0" fontId="12" fillId="0" borderId="37" xfId="0" applyNumberFormat="1" applyFont="1" applyBorder="1" applyAlignment="1">
      <alignment textRotation="90" wrapText="1"/>
    </xf>
    <xf numFmtId="164" fontId="0" fillId="2" borderId="37" xfId="0" applyNumberFormat="1" applyFont="1" applyFill="1" applyBorder="1" applyAlignment="1">
      <alignment textRotation="90" wrapText="1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/>
    <xf numFmtId="164" fontId="3" fillId="0" borderId="0" xfId="0" applyNumberFormat="1" applyFont="1" applyBorder="1"/>
    <xf numFmtId="0" fontId="1" fillId="0" borderId="33" xfId="0" applyNumberFormat="1" applyFont="1" applyFill="1" applyBorder="1"/>
    <xf numFmtId="0" fontId="1" fillId="0" borderId="34" xfId="0" applyNumberFormat="1" applyFont="1" applyFill="1" applyBorder="1"/>
    <xf numFmtId="164" fontId="1" fillId="0" borderId="34" xfId="0" applyNumberFormat="1" applyFont="1" applyFill="1" applyBorder="1"/>
    <xf numFmtId="164" fontId="13" fillId="0" borderId="34" xfId="0" applyNumberFormat="1" applyFont="1" applyFill="1" applyBorder="1"/>
    <xf numFmtId="164" fontId="3" fillId="0" borderId="34" xfId="0" applyNumberFormat="1" applyFont="1" applyFill="1" applyBorder="1"/>
    <xf numFmtId="164" fontId="14" fillId="5" borderId="34" xfId="0" applyNumberFormat="1" applyFont="1" applyFill="1" applyBorder="1"/>
    <xf numFmtId="164" fontId="14" fillId="5" borderId="35" xfId="0" applyNumberFormat="1" applyFont="1" applyFill="1" applyBorder="1"/>
    <xf numFmtId="0" fontId="1" fillId="0" borderId="38" xfId="0" applyNumberFormat="1" applyFont="1" applyFill="1" applyBorder="1"/>
    <xf numFmtId="164" fontId="13" fillId="0" borderId="0" xfId="0" applyNumberFormat="1" applyFont="1" applyFill="1" applyBorder="1"/>
    <xf numFmtId="164" fontId="15" fillId="0" borderId="0" xfId="0" applyNumberFormat="1" applyFont="1" applyFill="1" applyBorder="1"/>
    <xf numFmtId="164" fontId="1" fillId="6" borderId="0" xfId="0" applyNumberFormat="1" applyFont="1" applyFill="1" applyBorder="1"/>
    <xf numFmtId="164" fontId="1" fillId="6" borderId="14" xfId="0" applyNumberFormat="1" applyFont="1" applyFill="1" applyBorder="1"/>
    <xf numFmtId="164" fontId="5" fillId="0" borderId="0" xfId="0" applyNumberFormat="1" applyFont="1" applyFill="1" applyBorder="1"/>
    <xf numFmtId="164" fontId="14" fillId="0" borderId="0" xfId="0" applyNumberFormat="1" applyFont="1" applyFill="1" applyBorder="1"/>
    <xf numFmtId="164" fontId="1" fillId="5" borderId="14" xfId="0" applyNumberFormat="1" applyFont="1" applyFill="1" applyBorder="1"/>
    <xf numFmtId="164" fontId="0" fillId="0" borderId="0" xfId="0" applyNumberFormat="1" applyFont="1" applyFill="1" applyBorder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1" fillId="0" borderId="0" xfId="0" applyNumberFormat="1" applyFont="1" applyBorder="1" applyAlignment="1"/>
    <xf numFmtId="49" fontId="1" fillId="0" borderId="0" xfId="0" applyNumberFormat="1" applyFont="1" applyFill="1" applyBorder="1"/>
    <xf numFmtId="2" fontId="1" fillId="5" borderId="14" xfId="0" applyNumberFormat="1" applyFont="1" applyFill="1" applyBorder="1"/>
    <xf numFmtId="164" fontId="16" fillId="0" borderId="0" xfId="0" applyNumberFormat="1" applyFont="1" applyFill="1" applyBorder="1"/>
    <xf numFmtId="164" fontId="1" fillId="5" borderId="14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2" fontId="1" fillId="0" borderId="14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Fill="1" applyBorder="1"/>
    <xf numFmtId="164" fontId="1" fillId="7" borderId="0" xfId="0" applyNumberFormat="1" applyFont="1" applyFill="1" applyBorder="1"/>
    <xf numFmtId="164" fontId="5" fillId="7" borderId="14" xfId="0" applyNumberFormat="1" applyFont="1" applyFill="1" applyBorder="1"/>
    <xf numFmtId="164" fontId="5" fillId="0" borderId="0" xfId="0" applyNumberFormat="1" applyFont="1" applyBorder="1"/>
    <xf numFmtId="164" fontId="19" fillId="0" borderId="0" xfId="0" applyNumberFormat="1" applyFont="1" applyFill="1" applyBorder="1" applyAlignment="1">
      <alignment horizontal="right"/>
    </xf>
    <xf numFmtId="164" fontId="17" fillId="0" borderId="0" xfId="0" applyNumberFormat="1" applyFont="1"/>
    <xf numFmtId="164" fontId="17" fillId="0" borderId="0" xfId="0" applyNumberFormat="1" applyFont="1" applyFill="1" applyBorder="1"/>
    <xf numFmtId="49" fontId="20" fillId="0" borderId="0" xfId="0" applyNumberFormat="1" applyFont="1" applyFill="1" applyBorder="1"/>
    <xf numFmtId="164" fontId="21" fillId="0" borderId="0" xfId="0" applyNumberFormat="1" applyFont="1"/>
    <xf numFmtId="164" fontId="8" fillId="0" borderId="0" xfId="0" applyNumberFormat="1" applyFont="1" applyFill="1" applyBorder="1"/>
    <xf numFmtId="164" fontId="5" fillId="0" borderId="0" xfId="0" applyNumberFormat="1" applyFont="1" applyFill="1"/>
    <xf numFmtId="0" fontId="8" fillId="0" borderId="0" xfId="0" applyFont="1"/>
    <xf numFmtId="2" fontId="1" fillId="5" borderId="14" xfId="0" applyNumberFormat="1" applyFont="1" applyFill="1" applyBorder="1" applyAlignment="1">
      <alignment horizontal="right"/>
    </xf>
    <xf numFmtId="164" fontId="22" fillId="0" borderId="0" xfId="0" applyNumberFormat="1" applyFont="1" applyFill="1" applyBorder="1"/>
    <xf numFmtId="164" fontId="2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49" fontId="5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 wrapText="1"/>
    </xf>
    <xf numFmtId="164" fontId="14" fillId="5" borderId="14" xfId="0" applyNumberFormat="1" applyFont="1" applyFill="1" applyBorder="1"/>
    <xf numFmtId="164" fontId="1" fillId="5" borderId="0" xfId="0" applyNumberFormat="1" applyFont="1" applyFill="1"/>
    <xf numFmtId="164" fontId="1" fillId="0" borderId="0" xfId="0" applyNumberFormat="1" applyFont="1" applyFill="1" applyBorder="1" applyAlignment="1">
      <alignment horizontal="center" wrapText="1"/>
    </xf>
    <xf numFmtId="0" fontId="1" fillId="0" borderId="39" xfId="0" applyNumberFormat="1" applyFont="1" applyFill="1" applyBorder="1"/>
    <xf numFmtId="164" fontId="1" fillId="0" borderId="39" xfId="0" applyNumberFormat="1" applyFont="1" applyFill="1" applyBorder="1"/>
    <xf numFmtId="164" fontId="1" fillId="0" borderId="39" xfId="0" applyNumberFormat="1" applyFont="1" applyFill="1" applyBorder="1" applyAlignment="1">
      <alignment horizontal="center" wrapText="1"/>
    </xf>
    <xf numFmtId="164" fontId="13" fillId="0" borderId="39" xfId="0" applyNumberFormat="1" applyFont="1" applyFill="1" applyBorder="1"/>
    <xf numFmtId="164" fontId="1" fillId="0" borderId="40" xfId="0" applyNumberFormat="1" applyFont="1" applyFill="1" applyBorder="1"/>
    <xf numFmtId="164" fontId="13" fillId="0" borderId="0" xfId="0" applyNumberFormat="1" applyFont="1" applyFill="1" applyBorder="1" applyAlignment="1">
      <alignment horizontal="left"/>
    </xf>
    <xf numFmtId="164" fontId="9" fillId="0" borderId="0" xfId="0" applyNumberFormat="1" applyFont="1"/>
    <xf numFmtId="164" fontId="24" fillId="0" borderId="0" xfId="0" applyNumberFormat="1" applyFont="1"/>
    <xf numFmtId="164" fontId="9" fillId="0" borderId="0" xfId="0" applyNumberFormat="1" applyFont="1" applyFill="1" applyBorder="1"/>
    <xf numFmtId="164" fontId="1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/>
    </xf>
    <xf numFmtId="164" fontId="3" fillId="2" borderId="16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horizontal="center" vertical="center" wrapText="1"/>
    </xf>
    <xf numFmtId="164" fontId="25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/Desktop/Aldona/RR2012-13/preliminarz%209_2013ko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obecn"/>
      <sheetName val="budżet"/>
      <sheetName val="wpłaty"/>
      <sheetName val="ubr budż"/>
      <sheetName val="Raport Kasowy"/>
      <sheetName val="Wyciągi bank."/>
      <sheetName val="tab. głosowań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39">
          <cell r="M839">
            <v>277.83</v>
          </cell>
        </row>
        <row r="999">
          <cell r="M999">
            <v>164.33</v>
          </cell>
        </row>
        <row r="1010">
          <cell r="M1010">
            <v>25</v>
          </cell>
        </row>
        <row r="1011">
          <cell r="M1011">
            <v>101.6</v>
          </cell>
        </row>
        <row r="1012">
          <cell r="M1012">
            <v>33.07</v>
          </cell>
        </row>
        <row r="1013">
          <cell r="M1013">
            <v>36.89</v>
          </cell>
        </row>
        <row r="1027">
          <cell r="M1027">
            <v>130</v>
          </cell>
        </row>
        <row r="1028">
          <cell r="M1028">
            <v>100</v>
          </cell>
        </row>
        <row r="1029">
          <cell r="M1029">
            <v>80</v>
          </cell>
        </row>
        <row r="1030">
          <cell r="M1030">
            <v>36.979999999999997</v>
          </cell>
        </row>
        <row r="1031">
          <cell r="M1031">
            <v>142.05000000000001</v>
          </cell>
        </row>
        <row r="1040">
          <cell r="M1040">
            <v>7.98</v>
          </cell>
        </row>
        <row r="1041">
          <cell r="M1041">
            <v>178</v>
          </cell>
        </row>
        <row r="1042">
          <cell r="M1042">
            <v>90</v>
          </cell>
        </row>
        <row r="1043">
          <cell r="M1043">
            <v>77.94</v>
          </cell>
        </row>
        <row r="1044">
          <cell r="M1044">
            <v>30.47</v>
          </cell>
        </row>
        <row r="1045">
          <cell r="M1045">
            <v>37</v>
          </cell>
        </row>
        <row r="1046">
          <cell r="M1046">
            <v>13</v>
          </cell>
        </row>
        <row r="1047">
          <cell r="M1047">
            <v>19.98</v>
          </cell>
        </row>
        <row r="1048">
          <cell r="M1048">
            <v>30</v>
          </cell>
        </row>
        <row r="1049">
          <cell r="M1049">
            <v>67.23</v>
          </cell>
        </row>
        <row r="1050">
          <cell r="M1050">
            <v>61.99</v>
          </cell>
        </row>
        <row r="1051">
          <cell r="M1051">
            <v>9</v>
          </cell>
        </row>
        <row r="1052">
          <cell r="M1052">
            <v>40</v>
          </cell>
        </row>
        <row r="1053">
          <cell r="M1053">
            <v>85.16</v>
          </cell>
        </row>
        <row r="1069">
          <cell r="O1069">
            <v>5391.6698473282449</v>
          </cell>
        </row>
        <row r="1070">
          <cell r="O1070">
            <v>40</v>
          </cell>
        </row>
        <row r="1073">
          <cell r="O1073">
            <v>6202.5</v>
          </cell>
        </row>
        <row r="1075">
          <cell r="M1075">
            <v>10160.09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activeCell="C2" sqref="C2"/>
    </sheetView>
  </sheetViews>
  <sheetFormatPr defaultRowHeight="18.75" x14ac:dyDescent="0.3"/>
  <cols>
    <col min="1" max="1" width="4.5703125" style="47" bestFit="1" customWidth="1"/>
    <col min="2" max="2" width="7.28515625" style="47" customWidth="1"/>
    <col min="3" max="3" width="7.5703125" style="1" customWidth="1"/>
    <col min="4" max="4" width="35" style="1" bestFit="1" customWidth="1"/>
    <col min="5" max="5" width="15.7109375" style="1" customWidth="1"/>
    <col min="6" max="6" width="13.5703125" style="1" bestFit="1" customWidth="1"/>
    <col min="7" max="8" width="11.7109375" style="1" customWidth="1"/>
    <col min="9" max="10" width="12.5703125" style="1" customWidth="1"/>
    <col min="11" max="11" width="12.42578125" style="1" customWidth="1"/>
    <col min="12" max="12" width="12.7109375" style="1" customWidth="1"/>
    <col min="13" max="13" width="16.28515625" style="1" customWidth="1"/>
    <col min="14" max="14" width="11.7109375" style="1" customWidth="1"/>
    <col min="15" max="15" width="12.28515625" style="1" customWidth="1"/>
    <col min="16" max="16" width="13.28515625" style="1" customWidth="1"/>
    <col min="17" max="17" width="13.5703125" style="1" customWidth="1"/>
    <col min="18" max="16384" width="9.140625" style="1"/>
  </cols>
  <sheetData>
    <row r="1" spans="1:14" ht="29.25" thickBot="1" x14ac:dyDescent="0.5">
      <c r="A1" s="1"/>
      <c r="B1" s="1"/>
      <c r="C1" s="2" t="s">
        <v>130</v>
      </c>
      <c r="J1" s="3"/>
      <c r="K1" s="3"/>
      <c r="L1" s="3"/>
      <c r="M1" s="3"/>
      <c r="N1" s="3"/>
    </row>
    <row r="2" spans="1:14" x14ac:dyDescent="0.3">
      <c r="A2" s="1"/>
      <c r="B2" s="1"/>
      <c r="E2" s="4" t="s">
        <v>0</v>
      </c>
      <c r="F2" s="1" t="s">
        <v>123</v>
      </c>
      <c r="H2" s="5" t="s">
        <v>1</v>
      </c>
      <c r="I2" s="6"/>
      <c r="J2" s="6"/>
      <c r="K2" s="6"/>
      <c r="L2" s="6"/>
      <c r="M2" s="6"/>
      <c r="N2" s="7"/>
    </row>
    <row r="3" spans="1:14" x14ac:dyDescent="0.3">
      <c r="A3" s="1"/>
      <c r="B3" s="1"/>
      <c r="H3" s="8"/>
      <c r="I3" s="3"/>
      <c r="J3" s="3"/>
      <c r="K3" s="3"/>
      <c r="L3" s="3"/>
      <c r="M3" s="3"/>
      <c r="N3" s="9"/>
    </row>
    <row r="4" spans="1:14" x14ac:dyDescent="0.3">
      <c r="A4" s="1"/>
      <c r="B4" s="1"/>
      <c r="C4" s="10" t="s">
        <v>2</v>
      </c>
      <c r="D4" s="10" t="s">
        <v>3</v>
      </c>
      <c r="E4" s="10" t="s">
        <v>4</v>
      </c>
      <c r="F4" s="10">
        <f>+J24</f>
        <v>5888.4100000000017</v>
      </c>
      <c r="H4" s="11" t="s">
        <v>5</v>
      </c>
      <c r="I4" s="12"/>
      <c r="J4" s="12">
        <v>4633.1499999999996</v>
      </c>
      <c r="K4" s="3" t="s">
        <v>6</v>
      </c>
      <c r="L4" s="3"/>
      <c r="M4" s="3"/>
      <c r="N4" s="9"/>
    </row>
    <row r="5" spans="1:14" x14ac:dyDescent="0.3">
      <c r="A5" s="1"/>
      <c r="B5" s="1"/>
      <c r="C5" s="10"/>
      <c r="D5" s="10" t="s">
        <v>7</v>
      </c>
      <c r="E5" s="10"/>
      <c r="F5" s="10">
        <f>6809.52-J24</f>
        <v>921.10999999999876</v>
      </c>
      <c r="H5" s="11"/>
      <c r="I5" s="12"/>
      <c r="J5" s="12"/>
      <c r="K5" s="3"/>
      <c r="L5" s="3"/>
      <c r="M5" s="3"/>
      <c r="N5" s="9"/>
    </row>
    <row r="6" spans="1:14" ht="19.5" thickBot="1" x14ac:dyDescent="0.35">
      <c r="A6" s="1"/>
      <c r="B6" s="1"/>
      <c r="C6" s="13"/>
      <c r="D6" s="14" t="s">
        <v>8</v>
      </c>
      <c r="E6" s="15"/>
      <c r="F6" s="15"/>
      <c r="H6" s="8" t="s">
        <v>9</v>
      </c>
      <c r="I6" s="3"/>
      <c r="J6" s="3">
        <v>5250.9</v>
      </c>
      <c r="K6" s="3" t="s">
        <v>10</v>
      </c>
      <c r="L6" s="3"/>
      <c r="M6" s="3">
        <v>9899.1299999999992</v>
      </c>
      <c r="N6" s="9"/>
    </row>
    <row r="7" spans="1:14" x14ac:dyDescent="0.3">
      <c r="A7" s="1"/>
      <c r="B7" s="1"/>
      <c r="C7" s="16"/>
      <c r="D7" s="17" t="s">
        <v>9</v>
      </c>
      <c r="E7" s="1" t="s">
        <v>123</v>
      </c>
      <c r="F7" s="1">
        <f>+'[1]Raport Kasowy'!O1073</f>
        <v>6202.5</v>
      </c>
      <c r="H7" s="8" t="s">
        <v>11</v>
      </c>
      <c r="I7" s="3"/>
      <c r="J7" s="3">
        <v>3859.75</v>
      </c>
      <c r="K7" s="3" t="s">
        <v>12</v>
      </c>
      <c r="L7" s="3"/>
      <c r="M7" s="3">
        <v>89</v>
      </c>
      <c r="N7" s="9"/>
    </row>
    <row r="8" spans="1:14" x14ac:dyDescent="0.3">
      <c r="A8" s="1"/>
      <c r="B8" s="1"/>
      <c r="D8" s="17" t="s">
        <v>128</v>
      </c>
      <c r="E8" s="1" t="s">
        <v>123</v>
      </c>
      <c r="F8" s="1">
        <f>+'[1]Raport Kasowy'!O1069</f>
        <v>5391.6698473282449</v>
      </c>
      <c r="H8" s="8" t="s">
        <v>14</v>
      </c>
      <c r="I8" s="3"/>
      <c r="J8" s="3">
        <v>300</v>
      </c>
      <c r="K8" s="3" t="s">
        <v>15</v>
      </c>
      <c r="L8" s="3"/>
      <c r="M8" s="18">
        <v>2602.73</v>
      </c>
      <c r="N8" s="9"/>
    </row>
    <row r="9" spans="1:14" x14ac:dyDescent="0.3">
      <c r="A9" s="1"/>
      <c r="B9" s="1"/>
      <c r="D9" s="17" t="s">
        <v>129</v>
      </c>
      <c r="E9" s="1" t="s">
        <v>123</v>
      </c>
      <c r="F9" s="1">
        <f>+'[1]Raport Kasowy'!O1070</f>
        <v>40</v>
      </c>
      <c r="H9" s="8" t="s">
        <v>16</v>
      </c>
      <c r="I9" s="3"/>
      <c r="J9" s="3">
        <v>3174.92</v>
      </c>
      <c r="K9" s="3" t="s">
        <v>17</v>
      </c>
      <c r="L9" s="3"/>
      <c r="M9" s="3">
        <v>779</v>
      </c>
      <c r="N9" s="19" t="s">
        <v>18</v>
      </c>
    </row>
    <row r="10" spans="1:14" ht="19.5" thickBot="1" x14ac:dyDescent="0.35">
      <c r="A10" s="1"/>
      <c r="B10" s="1"/>
      <c r="D10" s="17" t="s">
        <v>19</v>
      </c>
      <c r="F10" s="1">
        <v>0</v>
      </c>
      <c r="H10" s="20" t="s">
        <v>20</v>
      </c>
      <c r="I10" s="21"/>
      <c r="J10" s="22">
        <f>SUM(J4:J9)</f>
        <v>17218.72</v>
      </c>
      <c r="K10" s="21" t="s">
        <v>21</v>
      </c>
      <c r="L10" s="21"/>
      <c r="M10" s="23">
        <f>SUM(M6:M9)</f>
        <v>13369.859999999999</v>
      </c>
      <c r="N10" s="24">
        <f>+J10-M10</f>
        <v>3848.8600000000024</v>
      </c>
    </row>
    <row r="11" spans="1:14" x14ac:dyDescent="0.3">
      <c r="A11" s="1"/>
      <c r="B11" s="1"/>
      <c r="D11" s="1" t="s">
        <v>22</v>
      </c>
      <c r="F11" s="1">
        <v>0</v>
      </c>
    </row>
    <row r="12" spans="1:14" x14ac:dyDescent="0.3">
      <c r="A12" s="1"/>
      <c r="B12" s="1"/>
      <c r="D12" s="1" t="s">
        <v>23</v>
      </c>
      <c r="F12" s="1">
        <v>0</v>
      </c>
      <c r="G12" s="25"/>
      <c r="H12" s="25"/>
    </row>
    <row r="13" spans="1:14" ht="19.5" thickBot="1" x14ac:dyDescent="0.35">
      <c r="A13" s="1"/>
      <c r="B13" s="1"/>
      <c r="C13" s="13"/>
      <c r="D13" s="26" t="s">
        <v>24</v>
      </c>
      <c r="E13" s="15"/>
      <c r="F13" s="27">
        <f>SUM(F4:F12)</f>
        <v>18443.689847328245</v>
      </c>
    </row>
    <row r="14" spans="1:14" ht="19.5" thickBot="1" x14ac:dyDescent="0.35">
      <c r="A14" s="1"/>
      <c r="B14" s="1"/>
      <c r="C14" s="1" t="s">
        <v>25</v>
      </c>
      <c r="D14" s="1" t="s">
        <v>26</v>
      </c>
      <c r="F14" s="28">
        <v>0</v>
      </c>
      <c r="G14" s="29"/>
      <c r="H14" s="30" t="s">
        <v>27</v>
      </c>
      <c r="I14" s="31"/>
      <c r="J14" s="31"/>
      <c r="K14" s="31"/>
      <c r="L14" s="31"/>
      <c r="M14" s="32"/>
    </row>
    <row r="15" spans="1:14" ht="19.5" thickBot="1" x14ac:dyDescent="0.35">
      <c r="A15" s="1"/>
      <c r="B15" s="1"/>
      <c r="C15" s="13"/>
      <c r="D15" s="33" t="s">
        <v>28</v>
      </c>
      <c r="E15" s="33"/>
      <c r="F15" s="34">
        <f>+F13-F14</f>
        <v>18443.689847328245</v>
      </c>
      <c r="H15" s="35" t="s">
        <v>29</v>
      </c>
      <c r="I15" s="22"/>
      <c r="J15" s="22">
        <f>+N10</f>
        <v>3848.8600000000024</v>
      </c>
      <c r="K15" s="36"/>
      <c r="L15" s="36"/>
      <c r="M15" s="37"/>
    </row>
    <row r="16" spans="1:14" ht="19.5" thickBot="1" x14ac:dyDescent="0.35">
      <c r="A16" s="1"/>
      <c r="B16" s="1"/>
      <c r="D16" s="38" t="s">
        <v>30</v>
      </c>
      <c r="E16" s="38"/>
      <c r="F16" s="39">
        <f>-L30</f>
        <v>-10160.09</v>
      </c>
      <c r="H16" s="40" t="s">
        <v>31</v>
      </c>
      <c r="I16" s="41"/>
      <c r="J16" s="41"/>
      <c r="K16" s="42"/>
      <c r="L16" s="42"/>
      <c r="M16" s="43" t="s">
        <v>32</v>
      </c>
    </row>
    <row r="17" spans="1:16" ht="19.5" thickBot="1" x14ac:dyDescent="0.35">
      <c r="A17" s="1"/>
      <c r="B17" s="1"/>
      <c r="D17" s="44" t="s">
        <v>33</v>
      </c>
      <c r="E17" s="45"/>
      <c r="F17" s="46">
        <f>-K41</f>
        <v>-340</v>
      </c>
      <c r="H17" s="5" t="s">
        <v>8</v>
      </c>
      <c r="I17" s="6"/>
      <c r="J17" s="7"/>
      <c r="K17" s="5" t="s">
        <v>6</v>
      </c>
      <c r="L17" s="6"/>
      <c r="M17" s="7"/>
    </row>
    <row r="18" spans="1:16" ht="19.5" thickBot="1" x14ac:dyDescent="0.35">
      <c r="F18" s="48"/>
      <c r="H18" s="49" t="s">
        <v>9</v>
      </c>
      <c r="I18" s="50"/>
      <c r="J18" s="51">
        <v>4820.1000000000004</v>
      </c>
      <c r="K18" s="52" t="s">
        <v>34</v>
      </c>
      <c r="L18" s="50"/>
      <c r="M18" s="51">
        <v>9255.2000000000007</v>
      </c>
    </row>
    <row r="19" spans="1:16" ht="32.25" x14ac:dyDescent="0.3">
      <c r="C19" s="53" t="s">
        <v>35</v>
      </c>
      <c r="D19" s="54" t="s">
        <v>36</v>
      </c>
      <c r="E19" s="55"/>
      <c r="F19" s="56">
        <v>0</v>
      </c>
      <c r="G19" s="57" t="s">
        <v>37</v>
      </c>
      <c r="H19" s="49" t="s">
        <v>13</v>
      </c>
      <c r="I19" s="50"/>
      <c r="J19" s="51">
        <v>4499.43</v>
      </c>
      <c r="K19" s="52" t="s">
        <v>38</v>
      </c>
      <c r="L19" s="50"/>
      <c r="M19" s="58">
        <v>71.48</v>
      </c>
    </row>
    <row r="20" spans="1:16" ht="32.25" x14ac:dyDescent="0.3">
      <c r="C20" s="59"/>
      <c r="D20" s="60" t="s">
        <v>39</v>
      </c>
      <c r="E20" s="61"/>
      <c r="F20" s="62">
        <v>0</v>
      </c>
      <c r="G20" s="57" t="s">
        <v>37</v>
      </c>
      <c r="H20" s="49" t="s">
        <v>40</v>
      </c>
      <c r="I20" s="50"/>
      <c r="J20" s="51">
        <v>50</v>
      </c>
      <c r="K20" s="52" t="s">
        <v>12</v>
      </c>
      <c r="L20" s="50"/>
      <c r="M20" s="51">
        <v>27.1</v>
      </c>
    </row>
    <row r="21" spans="1:16" ht="32.25" x14ac:dyDescent="0.3">
      <c r="C21" s="59"/>
      <c r="D21" s="63" t="s">
        <v>41</v>
      </c>
      <c r="E21" s="64"/>
      <c r="F21" s="65">
        <v>0</v>
      </c>
      <c r="G21" s="57" t="s">
        <v>37</v>
      </c>
      <c r="H21" s="66" t="s">
        <v>42</v>
      </c>
      <c r="I21" s="66"/>
      <c r="J21" s="50">
        <v>3228</v>
      </c>
      <c r="K21" s="66" t="s">
        <v>43</v>
      </c>
      <c r="L21" s="66"/>
      <c r="M21" s="50">
        <v>4.2</v>
      </c>
    </row>
    <row r="22" spans="1:16" ht="33" thickBot="1" x14ac:dyDescent="0.35">
      <c r="C22" s="59"/>
      <c r="D22" s="67" t="s">
        <v>44</v>
      </c>
      <c r="E22" s="68"/>
      <c r="F22" s="69">
        <v>0</v>
      </c>
      <c r="G22" s="57" t="s">
        <v>37</v>
      </c>
      <c r="H22" s="66"/>
      <c r="I22" s="66"/>
      <c r="J22" s="70">
        <f>SUM(J18:J21)</f>
        <v>12597.53</v>
      </c>
      <c r="K22" s="66" t="s">
        <v>45</v>
      </c>
      <c r="L22" s="66"/>
      <c r="M22" s="50">
        <v>1200</v>
      </c>
    </row>
    <row r="23" spans="1:16" ht="33" thickBot="1" x14ac:dyDescent="0.35">
      <c r="C23" s="59"/>
      <c r="D23" s="71" t="s">
        <v>46</v>
      </c>
      <c r="E23" s="72"/>
      <c r="F23" s="73">
        <v>0</v>
      </c>
      <c r="G23" s="57" t="s">
        <v>37</v>
      </c>
      <c r="H23" s="74"/>
      <c r="I23" s="36"/>
      <c r="J23" s="75">
        <f>SUM(J18:J21)+J15</f>
        <v>16446.390000000003</v>
      </c>
      <c r="K23" s="76"/>
      <c r="L23" s="77"/>
      <c r="M23" s="75">
        <f>SUM(M18:M22)</f>
        <v>10557.980000000001</v>
      </c>
    </row>
    <row r="24" spans="1:16" ht="33" thickBot="1" x14ac:dyDescent="0.35">
      <c r="C24" s="59"/>
      <c r="D24" s="78" t="s">
        <v>47</v>
      </c>
      <c r="E24" s="79"/>
      <c r="F24" s="69">
        <v>0</v>
      </c>
      <c r="G24" s="57" t="s">
        <v>37</v>
      </c>
      <c r="H24" s="80" t="s">
        <v>48</v>
      </c>
      <c r="I24" s="80"/>
      <c r="J24" s="80">
        <f>+J23-M23</f>
        <v>5888.4100000000017</v>
      </c>
      <c r="L24" s="81"/>
    </row>
    <row r="25" spans="1:16" ht="19.5" thickBot="1" x14ac:dyDescent="0.35">
      <c r="C25" s="82"/>
      <c r="D25" s="83" t="s">
        <v>49</v>
      </c>
      <c r="E25" s="84"/>
      <c r="F25" s="85">
        <f>+SUM(F19:F24)</f>
        <v>0</v>
      </c>
    </row>
    <row r="26" spans="1:16" ht="19.5" thickBot="1" x14ac:dyDescent="0.35">
      <c r="A26" s="86"/>
      <c r="B26" s="86"/>
      <c r="C26" s="87"/>
      <c r="D26" s="88" t="s">
        <v>50</v>
      </c>
      <c r="E26" s="89"/>
      <c r="F26" s="90">
        <f>+F15+F16+F17+F25</f>
        <v>7943.5998473282452</v>
      </c>
      <c r="G26" s="91"/>
    </row>
    <row r="27" spans="1:16" x14ac:dyDescent="0.3">
      <c r="A27" s="86"/>
      <c r="B27" s="86"/>
      <c r="C27" s="87"/>
      <c r="D27" s="92"/>
      <c r="E27" s="92"/>
      <c r="F27" s="93"/>
      <c r="G27" s="91"/>
    </row>
    <row r="28" spans="1:16" x14ac:dyDescent="0.3">
      <c r="L28" s="1">
        <f>+'[1]Raport Kasowy'!M1075-L30</f>
        <v>0</v>
      </c>
      <c r="O28" s="94"/>
    </row>
    <row r="29" spans="1:16" ht="56.25" x14ac:dyDescent="0.3">
      <c r="A29" s="95"/>
      <c r="B29" s="96"/>
      <c r="C29" s="168"/>
      <c r="D29" s="169" t="s">
        <v>51</v>
      </c>
      <c r="E29" s="170"/>
      <c r="F29" s="170"/>
      <c r="G29" s="170"/>
      <c r="H29" s="170"/>
      <c r="I29" s="168"/>
      <c r="J29" s="171" t="s">
        <v>127</v>
      </c>
      <c r="K29" s="164" t="s">
        <v>125</v>
      </c>
      <c r="L29" s="165" t="s">
        <v>126</v>
      </c>
      <c r="M29" s="98"/>
      <c r="O29" s="94"/>
    </row>
    <row r="30" spans="1:16" ht="56.25" customHeight="1" x14ac:dyDescent="0.3">
      <c r="A30" s="99" t="s">
        <v>52</v>
      </c>
      <c r="B30" s="100" t="s">
        <v>53</v>
      </c>
      <c r="C30" s="101" t="s">
        <v>54</v>
      </c>
      <c r="D30" s="102" t="s">
        <v>55</v>
      </c>
      <c r="E30" s="103"/>
      <c r="F30" s="103"/>
      <c r="G30" s="102" t="s">
        <v>56</v>
      </c>
      <c r="H30" s="102"/>
      <c r="I30" s="103"/>
      <c r="J30" s="103"/>
      <c r="K30" s="166">
        <f>+SUM(K31:K69)</f>
        <v>11778.83</v>
      </c>
      <c r="L30" s="167">
        <f>+SUM(L31:L69)</f>
        <v>10160.09</v>
      </c>
      <c r="M30" s="98"/>
      <c r="N30" s="162"/>
      <c r="O30" s="163"/>
      <c r="P30" s="104"/>
    </row>
    <row r="31" spans="1:16" ht="18.75" customHeight="1" x14ac:dyDescent="0.3">
      <c r="A31" s="105">
        <v>1</v>
      </c>
      <c r="B31" s="106">
        <v>1</v>
      </c>
      <c r="C31" s="106" t="s">
        <v>57</v>
      </c>
      <c r="D31" s="107" t="s">
        <v>58</v>
      </c>
      <c r="E31" s="97"/>
      <c r="F31" s="107"/>
      <c r="G31" s="107" t="s">
        <v>59</v>
      </c>
      <c r="H31" s="107"/>
      <c r="I31" s="108"/>
      <c r="J31" s="109" t="s">
        <v>60</v>
      </c>
      <c r="K31" s="110">
        <f>+'[1]Raport Kasowy'!M839</f>
        <v>277.83</v>
      </c>
      <c r="L31" s="111">
        <f>+K31</f>
        <v>277.83</v>
      </c>
      <c r="M31" s="91"/>
      <c r="O31" s="48"/>
      <c r="P31" s="3"/>
    </row>
    <row r="32" spans="1:16" ht="18.75" customHeight="1" x14ac:dyDescent="0.3">
      <c r="A32" s="112">
        <v>2</v>
      </c>
      <c r="B32" s="86"/>
      <c r="C32" s="86">
        <v>4</v>
      </c>
      <c r="D32" s="91" t="s">
        <v>61</v>
      </c>
      <c r="E32" s="91"/>
      <c r="F32" s="91"/>
      <c r="G32" s="91" t="s">
        <v>62</v>
      </c>
      <c r="H32" s="91"/>
      <c r="I32" s="172">
        <v>270</v>
      </c>
      <c r="J32" s="114" t="s">
        <v>63</v>
      </c>
      <c r="K32" s="115"/>
      <c r="L32" s="116"/>
      <c r="M32" s="91"/>
      <c r="O32" s="48"/>
      <c r="P32" s="3"/>
    </row>
    <row r="33" spans="1:16" s="16" customFormat="1" ht="18.75" customHeight="1" x14ac:dyDescent="0.3">
      <c r="A33" s="112">
        <v>3</v>
      </c>
      <c r="B33" s="86">
        <v>9</v>
      </c>
      <c r="C33" s="86">
        <v>6</v>
      </c>
      <c r="D33" s="91" t="s">
        <v>64</v>
      </c>
      <c r="E33" s="91"/>
      <c r="F33" s="91"/>
      <c r="G33" s="117" t="s">
        <v>65</v>
      </c>
      <c r="H33" s="117"/>
      <c r="I33" s="113"/>
      <c r="J33" s="93" t="s">
        <v>60</v>
      </c>
      <c r="K33" s="118">
        <v>254.85</v>
      </c>
      <c r="L33" s="119">
        <v>209.1</v>
      </c>
      <c r="M33" s="120"/>
      <c r="O33" s="121"/>
      <c r="P33" s="122"/>
    </row>
    <row r="34" spans="1:16" ht="18.75" customHeight="1" x14ac:dyDescent="0.3">
      <c r="A34" s="86">
        <v>4</v>
      </c>
      <c r="B34" s="86">
        <v>10</v>
      </c>
      <c r="C34" s="86">
        <v>7</v>
      </c>
      <c r="D34" s="91" t="s">
        <v>66</v>
      </c>
      <c r="E34" s="91"/>
      <c r="F34" s="91"/>
      <c r="G34" s="117" t="s">
        <v>65</v>
      </c>
      <c r="H34" s="117"/>
      <c r="I34" s="113"/>
      <c r="J34" s="93" t="s">
        <v>60</v>
      </c>
      <c r="K34" s="118">
        <v>206.7</v>
      </c>
      <c r="L34" s="119">
        <v>178.5</v>
      </c>
      <c r="M34" s="91"/>
      <c r="O34" s="123"/>
      <c r="P34" s="124"/>
    </row>
    <row r="35" spans="1:16" ht="18.75" customHeight="1" x14ac:dyDescent="0.3">
      <c r="A35" s="112">
        <v>5</v>
      </c>
      <c r="B35" s="125" t="s">
        <v>67</v>
      </c>
      <c r="C35" s="125" t="s">
        <v>68</v>
      </c>
      <c r="D35" s="91" t="s">
        <v>69</v>
      </c>
      <c r="E35" s="91"/>
      <c r="F35" s="91"/>
      <c r="G35" s="91" t="s">
        <v>70</v>
      </c>
      <c r="H35" s="91"/>
      <c r="I35" s="113" t="s">
        <v>71</v>
      </c>
      <c r="J35" s="93" t="s">
        <v>60</v>
      </c>
      <c r="K35" s="91">
        <v>215</v>
      </c>
      <c r="L35" s="119">
        <f>168+39</f>
        <v>207</v>
      </c>
      <c r="M35" s="91"/>
      <c r="O35" s="3"/>
    </row>
    <row r="36" spans="1:16" ht="18.75" customHeight="1" x14ac:dyDescent="0.3">
      <c r="A36" s="112">
        <v>6</v>
      </c>
      <c r="B36" s="86">
        <v>12</v>
      </c>
      <c r="C36" s="86">
        <v>9</v>
      </c>
      <c r="D36" s="91" t="s">
        <v>72</v>
      </c>
      <c r="E36" s="91"/>
      <c r="F36" s="91"/>
      <c r="G36" s="91" t="s">
        <v>73</v>
      </c>
      <c r="H36" s="91"/>
      <c r="I36" s="91"/>
      <c r="J36" s="93" t="s">
        <v>60</v>
      </c>
      <c r="K36" s="118">
        <v>400</v>
      </c>
      <c r="L36" s="126">
        <v>400</v>
      </c>
      <c r="M36" s="91"/>
      <c r="O36" s="3"/>
    </row>
    <row r="37" spans="1:16" ht="18.75" customHeight="1" x14ac:dyDescent="0.3">
      <c r="A37" s="86">
        <v>7</v>
      </c>
      <c r="B37" s="86">
        <v>13</v>
      </c>
      <c r="C37" s="86">
        <v>10</v>
      </c>
      <c r="D37" s="91" t="s">
        <v>74</v>
      </c>
      <c r="E37" s="91"/>
      <c r="F37" s="91"/>
      <c r="G37" s="91" t="s">
        <v>75</v>
      </c>
      <c r="H37" s="91"/>
      <c r="I37" s="113"/>
      <c r="J37" s="93" t="s">
        <v>60</v>
      </c>
      <c r="K37" s="91">
        <v>600</v>
      </c>
      <c r="L37" s="119">
        <f>+SUM('[1]Raport Kasowy'!M1042:M1052)</f>
        <v>476.61</v>
      </c>
      <c r="M37" s="91"/>
      <c r="O37" s="3"/>
    </row>
    <row r="38" spans="1:16" x14ac:dyDescent="0.3">
      <c r="A38" s="112">
        <v>8</v>
      </c>
      <c r="B38" s="86">
        <v>21</v>
      </c>
      <c r="C38" s="86">
        <v>11</v>
      </c>
      <c r="D38" s="91" t="s">
        <v>77</v>
      </c>
      <c r="E38" s="91"/>
      <c r="F38" s="91"/>
      <c r="G38" s="91" t="s">
        <v>78</v>
      </c>
      <c r="H38" s="91"/>
      <c r="I38" s="113"/>
      <c r="J38" s="93" t="s">
        <v>60</v>
      </c>
      <c r="K38" s="91">
        <v>200</v>
      </c>
      <c r="L38" s="128">
        <f>+SUM('[1]Raport Kasowy'!M1010:M1013)</f>
        <v>196.56</v>
      </c>
      <c r="M38" s="91"/>
      <c r="O38" s="3"/>
    </row>
    <row r="39" spans="1:16" ht="18.75" customHeight="1" x14ac:dyDescent="0.3">
      <c r="A39" s="112">
        <v>9</v>
      </c>
      <c r="B39" s="86">
        <v>14</v>
      </c>
      <c r="C39" s="86">
        <v>12</v>
      </c>
      <c r="D39" s="91" t="s">
        <v>79</v>
      </c>
      <c r="E39" s="91"/>
      <c r="F39" s="91"/>
      <c r="G39" s="91" t="s">
        <v>80</v>
      </c>
      <c r="H39" s="91"/>
      <c r="I39" s="113"/>
      <c r="J39" s="93" t="s">
        <v>60</v>
      </c>
      <c r="K39" s="91">
        <v>90</v>
      </c>
      <c r="L39" s="119">
        <f>76+13.6</f>
        <v>89.6</v>
      </c>
      <c r="M39" s="91"/>
      <c r="O39" s="3"/>
    </row>
    <row r="40" spans="1:16" x14ac:dyDescent="0.3">
      <c r="A40" s="86">
        <v>10</v>
      </c>
      <c r="B40" s="86">
        <v>15</v>
      </c>
      <c r="C40" s="86" t="s">
        <v>81</v>
      </c>
      <c r="D40" s="91" t="s">
        <v>82</v>
      </c>
      <c r="E40" s="91"/>
      <c r="F40" s="91"/>
      <c r="G40" s="91" t="s">
        <v>83</v>
      </c>
      <c r="H40" s="91"/>
      <c r="I40" s="129"/>
      <c r="J40" s="93" t="s">
        <v>60</v>
      </c>
      <c r="K40" s="91">
        <v>500</v>
      </c>
      <c r="L40" s="119">
        <v>412.02</v>
      </c>
      <c r="M40" s="91"/>
      <c r="O40" s="3"/>
    </row>
    <row r="41" spans="1:16" ht="18.75" customHeight="1" x14ac:dyDescent="0.3">
      <c r="A41" s="112">
        <v>11</v>
      </c>
      <c r="B41" s="86">
        <v>17</v>
      </c>
      <c r="C41" s="86">
        <v>14</v>
      </c>
      <c r="D41" s="91" t="s">
        <v>84</v>
      </c>
      <c r="E41" s="91"/>
      <c r="F41" s="91"/>
      <c r="G41" s="91" t="s">
        <v>83</v>
      </c>
      <c r="H41" s="91"/>
      <c r="I41" s="91"/>
      <c r="J41" s="127" t="s">
        <v>76</v>
      </c>
      <c r="K41" s="118">
        <v>340</v>
      </c>
      <c r="L41" s="130"/>
      <c r="M41" s="91" t="s">
        <v>124</v>
      </c>
      <c r="O41" s="3"/>
    </row>
    <row r="42" spans="1:16" s="25" customFormat="1" ht="18.75" customHeight="1" x14ac:dyDescent="0.3">
      <c r="A42" s="112">
        <v>12</v>
      </c>
      <c r="B42" s="86"/>
      <c r="C42" s="86">
        <v>15</v>
      </c>
      <c r="D42" s="91" t="s">
        <v>85</v>
      </c>
      <c r="E42" s="117"/>
      <c r="F42" s="117"/>
      <c r="G42" s="91" t="s">
        <v>83</v>
      </c>
      <c r="H42" s="91"/>
      <c r="I42" s="131">
        <v>300</v>
      </c>
      <c r="J42" s="132" t="s">
        <v>86</v>
      </c>
      <c r="K42" s="133"/>
      <c r="L42" s="134"/>
      <c r="M42" s="117"/>
      <c r="O42" s="135"/>
    </row>
    <row r="43" spans="1:16" s="25" customFormat="1" x14ac:dyDescent="0.3">
      <c r="A43" s="86">
        <v>13</v>
      </c>
      <c r="B43" s="86">
        <v>19</v>
      </c>
      <c r="C43" s="86">
        <v>16</v>
      </c>
      <c r="D43" s="91" t="s">
        <v>87</v>
      </c>
      <c r="E43" s="117"/>
      <c r="F43" s="117"/>
      <c r="G43" s="91" t="s">
        <v>83</v>
      </c>
      <c r="H43" s="91"/>
      <c r="I43" s="136"/>
      <c r="J43" s="93" t="s">
        <v>60</v>
      </c>
      <c r="K43" s="91">
        <v>650</v>
      </c>
      <c r="L43" s="119">
        <v>616.20000000000005</v>
      </c>
      <c r="M43" s="117"/>
      <c r="N43" s="137"/>
      <c r="O43" s="135"/>
    </row>
    <row r="44" spans="1:16" ht="18.75" customHeight="1" x14ac:dyDescent="0.3">
      <c r="A44" s="112">
        <v>14</v>
      </c>
      <c r="B44" s="86">
        <v>25</v>
      </c>
      <c r="C44" s="86">
        <v>17</v>
      </c>
      <c r="D44" s="91" t="s">
        <v>88</v>
      </c>
      <c r="E44" s="91"/>
      <c r="F44" s="91"/>
      <c r="G44" s="91" t="s">
        <v>83</v>
      </c>
      <c r="H44" s="91"/>
      <c r="I44" s="113"/>
      <c r="J44" s="93" t="s">
        <v>60</v>
      </c>
      <c r="K44" s="91">
        <v>750</v>
      </c>
      <c r="L44" s="119">
        <f>230.58+2.5</f>
        <v>233.08</v>
      </c>
      <c r="M44" s="91"/>
      <c r="N44" s="137"/>
      <c r="O44" s="3"/>
    </row>
    <row r="45" spans="1:16" s="25" customFormat="1" ht="18.75" customHeight="1" x14ac:dyDescent="0.3">
      <c r="A45" s="112">
        <v>15</v>
      </c>
      <c r="B45" s="86"/>
      <c r="C45" s="86">
        <v>18</v>
      </c>
      <c r="D45" s="91" t="s">
        <v>89</v>
      </c>
      <c r="E45" s="91"/>
      <c r="F45" s="91"/>
      <c r="G45" s="91" t="s">
        <v>83</v>
      </c>
      <c r="H45" s="91"/>
      <c r="I45" s="131">
        <v>400</v>
      </c>
      <c r="J45" s="132" t="s">
        <v>86</v>
      </c>
      <c r="K45" s="133"/>
      <c r="L45" s="134"/>
      <c r="M45" s="117"/>
      <c r="O45" s="135"/>
    </row>
    <row r="46" spans="1:16" s="25" customFormat="1" ht="18.75" customHeight="1" x14ac:dyDescent="0.3">
      <c r="A46" s="86">
        <v>16</v>
      </c>
      <c r="B46" s="86">
        <v>26</v>
      </c>
      <c r="C46" s="86">
        <v>19</v>
      </c>
      <c r="D46" s="91" t="s">
        <v>90</v>
      </c>
      <c r="E46" s="117"/>
      <c r="F46" s="117"/>
      <c r="G46" s="91" t="s">
        <v>91</v>
      </c>
      <c r="H46" s="91"/>
      <c r="I46" s="138"/>
      <c r="J46" s="93" t="s">
        <v>60</v>
      </c>
      <c r="K46" s="118">
        <v>500</v>
      </c>
      <c r="L46" s="119">
        <v>500</v>
      </c>
      <c r="M46" s="139"/>
      <c r="N46" s="140"/>
      <c r="O46" s="135"/>
    </row>
    <row r="47" spans="1:16" ht="18.75" customHeight="1" x14ac:dyDescent="0.3">
      <c r="A47" s="112">
        <v>17</v>
      </c>
      <c r="B47" s="86" t="s">
        <v>92</v>
      </c>
      <c r="C47" s="86" t="s">
        <v>93</v>
      </c>
      <c r="D47" s="91" t="s">
        <v>94</v>
      </c>
      <c r="E47" s="91"/>
      <c r="F47" s="91"/>
      <c r="G47" s="3" t="s">
        <v>95</v>
      </c>
      <c r="H47" s="91"/>
      <c r="I47" s="91" t="s">
        <v>96</v>
      </c>
      <c r="J47" s="93" t="s">
        <v>60</v>
      </c>
      <c r="K47" s="91">
        <f>30*7.5</f>
        <v>225</v>
      </c>
      <c r="L47" s="126">
        <f>129+28</f>
        <v>157</v>
      </c>
      <c r="M47" s="91"/>
      <c r="O47" s="3"/>
    </row>
    <row r="48" spans="1:16" s="142" customFormat="1" ht="18.75" customHeight="1" x14ac:dyDescent="0.3">
      <c r="A48" s="112">
        <v>18</v>
      </c>
      <c r="B48" s="86">
        <v>24</v>
      </c>
      <c r="C48" s="86">
        <v>22</v>
      </c>
      <c r="D48" s="141" t="s">
        <v>97</v>
      </c>
      <c r="E48" s="141"/>
      <c r="F48" s="141"/>
      <c r="G48" s="141" t="s">
        <v>98</v>
      </c>
      <c r="H48" s="117"/>
      <c r="I48" s="136"/>
      <c r="J48" s="93" t="s">
        <v>60</v>
      </c>
      <c r="K48" s="118">
        <v>500</v>
      </c>
      <c r="L48" s="119">
        <v>500</v>
      </c>
      <c r="M48" s="117"/>
    </row>
    <row r="49" spans="1:15" s="142" customFormat="1" ht="18.75" customHeight="1" x14ac:dyDescent="0.3">
      <c r="A49" s="86">
        <v>19</v>
      </c>
      <c r="B49" s="86" t="s">
        <v>99</v>
      </c>
      <c r="C49" s="86"/>
      <c r="D49" s="143" t="s">
        <v>100</v>
      </c>
      <c r="E49" s="141"/>
      <c r="F49" s="141"/>
      <c r="G49" s="91" t="s">
        <v>70</v>
      </c>
      <c r="H49" s="117"/>
      <c r="I49" s="136"/>
      <c r="J49" s="93" t="s">
        <v>60</v>
      </c>
      <c r="K49" s="118">
        <v>72.45</v>
      </c>
      <c r="L49" s="119">
        <v>54.45</v>
      </c>
      <c r="M49" s="117"/>
    </row>
    <row r="50" spans="1:15" s="142" customFormat="1" ht="18.75" customHeight="1" x14ac:dyDescent="0.3">
      <c r="A50" s="112">
        <v>20</v>
      </c>
      <c r="B50" s="86">
        <v>29</v>
      </c>
      <c r="C50" s="86">
        <v>24</v>
      </c>
      <c r="D50" s="141" t="s">
        <v>101</v>
      </c>
      <c r="E50" s="141"/>
      <c r="F50" s="141"/>
      <c r="G50" s="91" t="s">
        <v>83</v>
      </c>
      <c r="H50" s="117"/>
      <c r="I50" s="136"/>
      <c r="J50" s="93" t="s">
        <v>60</v>
      </c>
      <c r="K50" s="118">
        <v>340</v>
      </c>
      <c r="L50" s="119">
        <v>336</v>
      </c>
      <c r="M50" s="117"/>
    </row>
    <row r="51" spans="1:15" s="142" customFormat="1" ht="18.75" customHeight="1" x14ac:dyDescent="0.3">
      <c r="A51" s="112">
        <v>21</v>
      </c>
      <c r="B51" s="86">
        <v>31</v>
      </c>
      <c r="C51" s="86">
        <v>26</v>
      </c>
      <c r="D51" s="91" t="s">
        <v>102</v>
      </c>
      <c r="E51" s="91"/>
      <c r="F51" s="91"/>
      <c r="G51" s="91" t="s">
        <v>70</v>
      </c>
      <c r="H51" s="91"/>
      <c r="I51" s="91"/>
      <c r="J51" s="93" t="s">
        <v>60</v>
      </c>
      <c r="K51" s="91">
        <v>150</v>
      </c>
      <c r="L51" s="144">
        <v>150</v>
      </c>
      <c r="M51" s="117"/>
    </row>
    <row r="52" spans="1:15" s="142" customFormat="1" ht="18.75" customHeight="1" x14ac:dyDescent="0.3">
      <c r="A52" s="86">
        <v>22</v>
      </c>
      <c r="B52" s="86">
        <v>33</v>
      </c>
      <c r="C52" s="86">
        <v>27</v>
      </c>
      <c r="D52" s="141" t="s">
        <v>103</v>
      </c>
      <c r="E52" s="141"/>
      <c r="F52" s="141"/>
      <c r="G52" s="141" t="s">
        <v>98</v>
      </c>
      <c r="H52" s="117"/>
      <c r="I52" s="136"/>
      <c r="J52" s="93" t="s">
        <v>60</v>
      </c>
      <c r="K52" s="118">
        <v>280</v>
      </c>
      <c r="L52" s="119">
        <v>279.62</v>
      </c>
      <c r="M52" s="117"/>
      <c r="N52" s="1"/>
      <c r="O52" s="117"/>
    </row>
    <row r="53" spans="1:15" s="142" customFormat="1" ht="18.75" customHeight="1" x14ac:dyDescent="0.3">
      <c r="A53" s="86"/>
      <c r="B53" s="86"/>
      <c r="C53" s="86"/>
      <c r="D53" s="145" t="s">
        <v>104</v>
      </c>
      <c r="E53" s="141"/>
      <c r="F53" s="141"/>
      <c r="G53" s="141"/>
      <c r="H53" s="117"/>
      <c r="I53" s="136"/>
      <c r="J53" s="93"/>
      <c r="K53" s="118"/>
      <c r="L53" s="119">
        <v>279.62</v>
      </c>
      <c r="M53" s="117"/>
      <c r="N53" s="1"/>
      <c r="O53" s="117"/>
    </row>
    <row r="54" spans="1:15" s="142" customFormat="1" ht="18.75" customHeight="1" x14ac:dyDescent="0.3">
      <c r="A54" s="112">
        <v>23</v>
      </c>
      <c r="B54" s="86"/>
      <c r="C54" s="86"/>
      <c r="D54" s="91" t="s">
        <v>105</v>
      </c>
      <c r="E54" s="91"/>
      <c r="F54" s="91"/>
      <c r="G54" s="91" t="s">
        <v>59</v>
      </c>
      <c r="H54" s="91"/>
      <c r="I54" s="146"/>
      <c r="J54" s="93" t="s">
        <v>60</v>
      </c>
      <c r="K54" s="118">
        <v>30</v>
      </c>
      <c r="L54" s="119">
        <v>30</v>
      </c>
      <c r="M54" s="117"/>
      <c r="O54" s="117"/>
    </row>
    <row r="55" spans="1:15" s="142" customFormat="1" ht="18.75" customHeight="1" x14ac:dyDescent="0.3">
      <c r="A55" s="112">
        <v>24</v>
      </c>
      <c r="B55" s="86">
        <v>28</v>
      </c>
      <c r="C55" s="147"/>
      <c r="D55" s="91" t="s">
        <v>106</v>
      </c>
      <c r="E55" s="117"/>
      <c r="F55" s="117"/>
      <c r="G55" s="91" t="s">
        <v>59</v>
      </c>
      <c r="H55" s="117"/>
      <c r="I55" s="136"/>
      <c r="J55" s="93" t="s">
        <v>60</v>
      </c>
      <c r="K55" s="118">
        <v>100</v>
      </c>
      <c r="L55" s="119">
        <v>100</v>
      </c>
      <c r="M55" s="117"/>
      <c r="O55" s="148"/>
    </row>
    <row r="56" spans="1:15" ht="18.75" customHeight="1" x14ac:dyDescent="0.3">
      <c r="A56" s="86">
        <v>25</v>
      </c>
      <c r="B56" s="86">
        <v>3</v>
      </c>
      <c r="C56" s="86">
        <v>28</v>
      </c>
      <c r="D56" s="149" t="s">
        <v>107</v>
      </c>
      <c r="E56" s="149"/>
      <c r="F56" s="149"/>
      <c r="G56" s="141" t="s">
        <v>98</v>
      </c>
      <c r="H56" s="91" t="s">
        <v>108</v>
      </c>
      <c r="I56" s="113"/>
      <c r="J56" s="93" t="s">
        <v>60</v>
      </c>
      <c r="K56" s="118">
        <v>500</v>
      </c>
      <c r="L56" s="119">
        <v>89.99</v>
      </c>
      <c r="M56" s="91"/>
      <c r="O56" s="3"/>
    </row>
    <row r="57" spans="1:15" ht="18.75" customHeight="1" x14ac:dyDescent="0.3">
      <c r="A57" s="112">
        <v>26</v>
      </c>
      <c r="B57" s="86">
        <v>34</v>
      </c>
      <c r="C57" s="86"/>
      <c r="D57" s="91" t="s">
        <v>109</v>
      </c>
      <c r="E57" s="91"/>
      <c r="F57" s="91"/>
      <c r="G57" s="141" t="s">
        <v>98</v>
      </c>
      <c r="H57" s="91"/>
      <c r="I57" s="91"/>
      <c r="J57" s="93" t="s">
        <v>60</v>
      </c>
      <c r="K57" s="118">
        <v>500</v>
      </c>
      <c r="L57" s="119">
        <v>500</v>
      </c>
      <c r="M57" s="91"/>
      <c r="O57" s="3"/>
    </row>
    <row r="58" spans="1:15" ht="18.75" customHeight="1" x14ac:dyDescent="0.3">
      <c r="A58" s="112">
        <v>27</v>
      </c>
      <c r="B58" s="86">
        <v>38</v>
      </c>
      <c r="C58" s="86"/>
      <c r="D58" s="91" t="s">
        <v>110</v>
      </c>
      <c r="E58" s="91"/>
      <c r="F58" s="91"/>
      <c r="G58" s="91" t="s">
        <v>59</v>
      </c>
      <c r="H58" s="91"/>
      <c r="I58" s="91"/>
      <c r="J58" s="93" t="s">
        <v>60</v>
      </c>
      <c r="K58" s="91">
        <v>1500</v>
      </c>
      <c r="L58" s="144">
        <f>1239.8+'[1]Raport Kasowy'!M999+'[1]Raport Kasowy'!M1053</f>
        <v>1489.29</v>
      </c>
      <c r="M58" s="91"/>
    </row>
    <row r="59" spans="1:15" ht="18.75" customHeight="1" x14ac:dyDescent="0.3">
      <c r="A59" s="86">
        <v>28</v>
      </c>
      <c r="B59" s="86">
        <v>35</v>
      </c>
      <c r="C59" s="86">
        <v>29</v>
      </c>
      <c r="D59" s="91" t="s">
        <v>111</v>
      </c>
      <c r="E59" s="91"/>
      <c r="F59" s="91"/>
      <c r="G59" s="91" t="s">
        <v>112</v>
      </c>
      <c r="H59" s="91" t="s">
        <v>113</v>
      </c>
      <c r="I59" s="91"/>
      <c r="J59" s="93" t="s">
        <v>60</v>
      </c>
      <c r="K59" s="91">
        <v>150</v>
      </c>
      <c r="L59" s="144">
        <v>150</v>
      </c>
      <c r="M59" s="91"/>
    </row>
    <row r="60" spans="1:15" ht="18.75" customHeight="1" x14ac:dyDescent="0.3">
      <c r="A60" s="112">
        <v>29</v>
      </c>
      <c r="B60" s="86">
        <v>36</v>
      </c>
      <c r="C60" s="86">
        <v>30</v>
      </c>
      <c r="D60" s="91" t="s">
        <v>114</v>
      </c>
      <c r="E60" s="91"/>
      <c r="F60" s="91"/>
      <c r="G60" s="91" t="s">
        <v>115</v>
      </c>
      <c r="H60" s="91"/>
      <c r="I60" s="91"/>
      <c r="J60" s="93" t="s">
        <v>60</v>
      </c>
      <c r="K60" s="91">
        <v>250</v>
      </c>
      <c r="L60" s="126">
        <v>250</v>
      </c>
      <c r="M60" s="91"/>
      <c r="O60" s="3"/>
    </row>
    <row r="61" spans="1:15" ht="18.75" customHeight="1" x14ac:dyDescent="0.3">
      <c r="A61" s="112">
        <v>30</v>
      </c>
      <c r="B61" s="86">
        <v>38</v>
      </c>
      <c r="C61" s="86"/>
      <c r="D61" s="91" t="s">
        <v>116</v>
      </c>
      <c r="E61" s="91"/>
      <c r="F61" s="91"/>
      <c r="G61" s="91" t="s">
        <v>117</v>
      </c>
      <c r="H61" s="91"/>
      <c r="I61" s="113"/>
      <c r="J61" s="93" t="s">
        <v>60</v>
      </c>
      <c r="K61" s="91">
        <v>800</v>
      </c>
      <c r="L61" s="119">
        <f>102.42+599.33</f>
        <v>701.75</v>
      </c>
      <c r="M61" s="91"/>
      <c r="O61" s="3"/>
    </row>
    <row r="62" spans="1:15" ht="18.75" customHeight="1" x14ac:dyDescent="0.3">
      <c r="A62" s="86">
        <v>31</v>
      </c>
      <c r="B62" s="86">
        <v>38</v>
      </c>
      <c r="C62" s="91"/>
      <c r="D62" s="91" t="s">
        <v>118</v>
      </c>
      <c r="E62" s="91"/>
      <c r="F62" s="91"/>
      <c r="G62" s="91" t="s">
        <v>119</v>
      </c>
      <c r="H62" s="91"/>
      <c r="I62" s="113"/>
      <c r="J62" s="93" t="s">
        <v>60</v>
      </c>
      <c r="K62" s="91">
        <v>700</v>
      </c>
      <c r="L62" s="150">
        <v>620.86</v>
      </c>
      <c r="M62" s="91"/>
      <c r="O62" s="3"/>
    </row>
    <row r="63" spans="1:15" ht="18.75" customHeight="1" x14ac:dyDescent="0.3">
      <c r="A63" s="112">
        <v>32</v>
      </c>
      <c r="B63" s="86">
        <v>38</v>
      </c>
      <c r="C63" s="91"/>
      <c r="D63" s="91" t="s">
        <v>120</v>
      </c>
      <c r="E63" s="91"/>
      <c r="F63" s="91"/>
      <c r="G63" s="91" t="s">
        <v>121</v>
      </c>
      <c r="H63" s="91"/>
      <c r="I63" s="113"/>
      <c r="J63" s="93" t="s">
        <v>60</v>
      </c>
      <c r="K63" s="91">
        <v>200</v>
      </c>
      <c r="L63" s="151">
        <f>+SUM('[1]Raport Kasowy'!M1040:M1041)</f>
        <v>185.98</v>
      </c>
      <c r="M63" s="91"/>
      <c r="O63" s="3"/>
    </row>
    <row r="64" spans="1:15" x14ac:dyDescent="0.3">
      <c r="A64" s="112">
        <v>33</v>
      </c>
      <c r="B64" s="86" t="s">
        <v>99</v>
      </c>
      <c r="C64" s="86">
        <v>33</v>
      </c>
      <c r="D64" s="152" t="s">
        <v>122</v>
      </c>
      <c r="E64" s="152"/>
      <c r="F64" s="152"/>
      <c r="G64" s="152"/>
      <c r="H64" s="91" t="s">
        <v>115</v>
      </c>
      <c r="I64" s="91"/>
      <c r="J64" s="93" t="s">
        <v>60</v>
      </c>
      <c r="K64" s="91">
        <v>497</v>
      </c>
      <c r="L64" s="144">
        <f>+SUM('[1]Raport Kasowy'!M1027:M1031)</f>
        <v>489.03000000000003</v>
      </c>
      <c r="M64" s="91"/>
      <c r="O64" s="3"/>
    </row>
    <row r="65" spans="1:15" x14ac:dyDescent="0.3">
      <c r="A65" s="86"/>
      <c r="B65" s="153"/>
      <c r="C65" s="154"/>
      <c r="D65" s="155"/>
      <c r="E65" s="155"/>
      <c r="F65" s="155"/>
      <c r="G65" s="155"/>
      <c r="H65" s="154"/>
      <c r="I65" s="156"/>
      <c r="J65" s="154"/>
      <c r="K65" s="154"/>
      <c r="L65" s="157"/>
      <c r="M65" s="91"/>
      <c r="O65" s="3"/>
    </row>
    <row r="66" spans="1:15" x14ac:dyDescent="0.3">
      <c r="A66" s="112"/>
      <c r="B66" s="91"/>
      <c r="C66" s="91"/>
      <c r="D66" s="91"/>
      <c r="E66" s="91"/>
      <c r="F66" s="91"/>
      <c r="G66" s="91"/>
      <c r="H66" s="91"/>
      <c r="I66" s="113"/>
      <c r="J66" s="91"/>
      <c r="K66" s="93"/>
      <c r="L66" s="91"/>
      <c r="M66" s="91"/>
      <c r="O66" s="3"/>
    </row>
    <row r="67" spans="1:15" x14ac:dyDescent="0.3">
      <c r="A67" s="112"/>
      <c r="B67" s="91"/>
      <c r="C67" s="91"/>
      <c r="D67" s="91"/>
      <c r="E67" s="91"/>
      <c r="F67" s="91"/>
      <c r="G67" s="91"/>
      <c r="H67" s="91"/>
      <c r="I67" s="113"/>
      <c r="J67" s="91"/>
      <c r="K67" s="91"/>
      <c r="L67" s="91"/>
      <c r="M67" s="91"/>
      <c r="O67" s="3"/>
    </row>
    <row r="68" spans="1:15" x14ac:dyDescent="0.3">
      <c r="A68" s="91"/>
      <c r="B68" s="91"/>
      <c r="C68" s="91"/>
      <c r="D68" s="91"/>
      <c r="E68" s="91"/>
      <c r="F68" s="91"/>
      <c r="G68" s="91"/>
      <c r="H68" s="91"/>
      <c r="I68" s="158"/>
      <c r="J68" s="91"/>
      <c r="K68" s="91"/>
      <c r="L68" s="91"/>
      <c r="M68" s="91"/>
      <c r="O68" s="3"/>
    </row>
    <row r="69" spans="1:15" x14ac:dyDescent="0.3">
      <c r="A69" s="91"/>
      <c r="B69" s="91"/>
      <c r="C69" s="91"/>
      <c r="D69" s="91"/>
      <c r="E69" s="91"/>
      <c r="F69" s="91"/>
      <c r="G69" s="91"/>
      <c r="H69" s="91"/>
      <c r="I69" s="113"/>
      <c r="J69" s="91"/>
      <c r="K69" s="91"/>
      <c r="L69" s="91"/>
      <c r="M69" s="91"/>
      <c r="O69" s="3"/>
    </row>
    <row r="70" spans="1:15" x14ac:dyDescent="0.3">
      <c r="A70" s="91"/>
      <c r="B70" s="91"/>
      <c r="C70" s="91"/>
      <c r="D70" s="91"/>
      <c r="E70" s="91"/>
      <c r="F70" s="91"/>
      <c r="G70" s="91"/>
      <c r="H70" s="91"/>
      <c r="I70" s="113"/>
      <c r="J70" s="91"/>
      <c r="K70" s="91"/>
      <c r="L70" s="91"/>
      <c r="M70" s="91"/>
      <c r="O70" s="3"/>
    </row>
    <row r="71" spans="1:15" x14ac:dyDescent="0.3">
      <c r="A71" s="91"/>
      <c r="B71" s="91"/>
      <c r="C71" s="91"/>
      <c r="D71" s="91"/>
      <c r="E71" s="91"/>
      <c r="F71" s="91"/>
      <c r="G71" s="91"/>
      <c r="H71" s="91"/>
      <c r="I71" s="158"/>
      <c r="J71" s="91"/>
      <c r="K71" s="91"/>
      <c r="L71" s="91"/>
      <c r="M71" s="91"/>
      <c r="O71" s="3"/>
    </row>
    <row r="72" spans="1:15" x14ac:dyDescent="0.3">
      <c r="A72" s="91"/>
      <c r="B72" s="91"/>
      <c r="C72" s="91"/>
      <c r="D72" s="91"/>
      <c r="E72" s="91"/>
      <c r="F72" s="91"/>
      <c r="G72" s="91"/>
      <c r="H72" s="91"/>
      <c r="I72" s="113"/>
      <c r="J72" s="91"/>
      <c r="K72" s="91"/>
      <c r="L72" s="118"/>
      <c r="M72" s="91"/>
      <c r="O72" s="3"/>
    </row>
    <row r="73" spans="1:15" x14ac:dyDescent="0.3">
      <c r="A73" s="91"/>
      <c r="B73" s="91"/>
      <c r="C73" s="91"/>
      <c r="D73" s="91"/>
      <c r="E73" s="91"/>
      <c r="F73" s="91"/>
      <c r="G73" s="91"/>
      <c r="H73" s="91"/>
      <c r="I73" s="113"/>
      <c r="J73" s="91"/>
      <c r="K73" s="91"/>
      <c r="L73" s="118"/>
      <c r="M73" s="91"/>
      <c r="O73" s="3"/>
    </row>
    <row r="74" spans="1:15" x14ac:dyDescent="0.3">
      <c r="A74" s="1"/>
      <c r="B74" s="1"/>
      <c r="L74" s="159"/>
      <c r="O74" s="3"/>
    </row>
    <row r="75" spans="1:15" x14ac:dyDescent="0.3">
      <c r="A75" s="1"/>
      <c r="B75" s="1"/>
      <c r="L75" s="160"/>
      <c r="O75" s="3"/>
    </row>
    <row r="76" spans="1:15" x14ac:dyDescent="0.3">
      <c r="A76" s="1"/>
      <c r="B76" s="1"/>
      <c r="O76" s="3"/>
    </row>
    <row r="77" spans="1:15" x14ac:dyDescent="0.3">
      <c r="A77" s="1"/>
      <c r="B77" s="1"/>
      <c r="C77" s="93"/>
      <c r="D77" s="93"/>
      <c r="E77" s="93"/>
      <c r="F77" s="93"/>
      <c r="G77" s="93"/>
      <c r="H77" s="3"/>
      <c r="I77" s="3"/>
      <c r="J77" s="3"/>
      <c r="K77" s="3"/>
      <c r="L77" s="3"/>
    </row>
    <row r="78" spans="1:15" x14ac:dyDescent="0.3">
      <c r="A78" s="1"/>
      <c r="B78" s="1"/>
      <c r="C78" s="91"/>
      <c r="D78" s="91"/>
      <c r="E78" s="91"/>
      <c r="F78" s="91"/>
      <c r="G78" s="91"/>
      <c r="L78" s="48"/>
    </row>
    <row r="79" spans="1:15" x14ac:dyDescent="0.3">
      <c r="A79" s="1"/>
      <c r="B79" s="1"/>
      <c r="C79" s="91"/>
      <c r="D79" s="91"/>
      <c r="E79" s="91"/>
      <c r="F79" s="91"/>
      <c r="G79" s="91"/>
    </row>
    <row r="80" spans="1:15" x14ac:dyDescent="0.3">
      <c r="A80" s="1"/>
      <c r="B80" s="1"/>
      <c r="C80" s="91"/>
      <c r="D80" s="91"/>
      <c r="E80" s="91"/>
      <c r="F80" s="91"/>
      <c r="G80" s="91"/>
    </row>
    <row r="81" spans="1:7" x14ac:dyDescent="0.3">
      <c r="A81" s="1"/>
      <c r="B81" s="1"/>
      <c r="C81" s="91"/>
      <c r="D81" s="91"/>
      <c r="E81" s="91"/>
      <c r="F81" s="91"/>
      <c r="G81" s="91"/>
    </row>
    <row r="82" spans="1:7" x14ac:dyDescent="0.3">
      <c r="A82" s="1"/>
      <c r="B82" s="1"/>
      <c r="C82" s="91"/>
      <c r="D82" s="91"/>
      <c r="E82" s="91"/>
      <c r="F82" s="91"/>
      <c r="G82" s="161"/>
    </row>
  </sheetData>
  <mergeCells count="20">
    <mergeCell ref="D26:E26"/>
    <mergeCell ref="M29:M30"/>
    <mergeCell ref="D56:F56"/>
    <mergeCell ref="D64:G65"/>
    <mergeCell ref="D22:E22"/>
    <mergeCell ref="H22:I22"/>
    <mergeCell ref="K22:L22"/>
    <mergeCell ref="D23:E23"/>
    <mergeCell ref="D24:E24"/>
    <mergeCell ref="D25:E25"/>
    <mergeCell ref="H14:M14"/>
    <mergeCell ref="D15:E15"/>
    <mergeCell ref="D16:E16"/>
    <mergeCell ref="D17:E17"/>
    <mergeCell ref="C19:C25"/>
    <mergeCell ref="D19:E19"/>
    <mergeCell ref="D20:E20"/>
    <mergeCell ref="D21:E21"/>
    <mergeCell ref="H21:I21"/>
    <mergeCell ref="K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dcterms:created xsi:type="dcterms:W3CDTF">2013-09-04T16:07:04Z</dcterms:created>
  <dcterms:modified xsi:type="dcterms:W3CDTF">2013-09-06T07:03:18Z</dcterms:modified>
</cp:coreProperties>
</file>